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RylT\"/>
    </mc:Choice>
  </mc:AlternateContent>
  <bookViews>
    <workbookView xWindow="0" yWindow="0" windowWidth="0" windowHeight="0"/>
  </bookViews>
  <sheets>
    <sheet name="Rekapitulace stavby" sheetId="1" r:id="rId1"/>
    <sheet name="01 - Polní cesta PC10 -SO-01" sheetId="2" r:id="rId2"/>
    <sheet name="02 - Polní cesta PC10-SO-02" sheetId="3" r:id="rId3"/>
    <sheet name="03 - Polní cesta PC10-SO-03" sheetId="4" r:id="rId4"/>
    <sheet name="04 - Polní cesta PC10-SO-04" sheetId="5" r:id="rId5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Polní cesta PC10 -SO-01'!$C$123:$K$315</definedName>
    <definedName name="_xlnm.Print_Area" localSheetId="1">'01 - Polní cesta PC10 -SO-01'!$C$4:$J$76,'01 - Polní cesta PC10 -SO-01'!$C$111:$J$315</definedName>
    <definedName name="_xlnm.Print_Titles" localSheetId="1">'01 - Polní cesta PC10 -SO-01'!$123:$123</definedName>
    <definedName name="_xlnm._FilterDatabase" localSheetId="2" hidden="1">'02 - Polní cesta PC10-SO-02'!$C$121:$K$256</definedName>
    <definedName name="_xlnm.Print_Area" localSheetId="2">'02 - Polní cesta PC10-SO-02'!$C$4:$J$76,'02 - Polní cesta PC10-SO-02'!$C$109:$J$256</definedName>
    <definedName name="_xlnm.Print_Titles" localSheetId="2">'02 - Polní cesta PC10-SO-02'!$121:$121</definedName>
    <definedName name="_xlnm._FilterDatabase" localSheetId="3" hidden="1">'03 - Polní cesta PC10-SO-03'!$C$121:$K$277</definedName>
    <definedName name="_xlnm.Print_Area" localSheetId="3">'03 - Polní cesta PC10-SO-03'!$C$4:$J$76,'03 - Polní cesta PC10-SO-03'!$C$109:$J$277</definedName>
    <definedName name="_xlnm.Print_Titles" localSheetId="3">'03 - Polní cesta PC10-SO-03'!$121:$121</definedName>
    <definedName name="_xlnm._FilterDatabase" localSheetId="4" hidden="1">'04 - Polní cesta PC10-SO-04'!$C$125:$K$301</definedName>
    <definedName name="_xlnm.Print_Area" localSheetId="4">'04 - Polní cesta PC10-SO-04'!$C$4:$J$76,'04 - Polní cesta PC10-SO-04'!$C$113:$J$301</definedName>
    <definedName name="_xlnm.Print_Titles" localSheetId="4">'04 - Polní cesta PC10-SO-04'!$125:$125</definedName>
  </definedNames>
  <calcPr/>
</workbook>
</file>

<file path=xl/calcChain.xml><?xml version="1.0" encoding="utf-8"?>
<calcChain xmlns="http://schemas.openxmlformats.org/spreadsheetml/2006/main">
  <c i="5" l="1" r="J288"/>
  <c r="J37"/>
  <c r="J36"/>
  <c i="1" r="AY98"/>
  <c i="5" r="J35"/>
  <c i="1" r="AX98"/>
  <c i="5"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J105"/>
  <c r="BI285"/>
  <c r="BH285"/>
  <c r="BG285"/>
  <c r="BF285"/>
  <c r="T285"/>
  <c r="T284"/>
  <c r="R285"/>
  <c r="R284"/>
  <c r="P285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F122"/>
  <c r="F120"/>
  <c r="E118"/>
  <c r="J91"/>
  <c r="F91"/>
  <c r="F89"/>
  <c r="E87"/>
  <c r="J24"/>
  <c r="E24"/>
  <c r="J92"/>
  <c r="J23"/>
  <c r="J18"/>
  <c r="E18"/>
  <c r="F123"/>
  <c r="J17"/>
  <c r="J12"/>
  <c r="J120"/>
  <c r="E7"/>
  <c r="E116"/>
  <c i="4" r="J37"/>
  <c r="J36"/>
  <c i="1" r="AY97"/>
  <c i="4" r="J35"/>
  <c i="1" r="AX97"/>
  <c i="4"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T261"/>
  <c r="R262"/>
  <c r="R261"/>
  <c r="P262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F118"/>
  <c r="F116"/>
  <c r="E114"/>
  <c r="J91"/>
  <c r="F91"/>
  <c r="F89"/>
  <c r="E87"/>
  <c r="J24"/>
  <c r="E24"/>
  <c r="J119"/>
  <c r="J23"/>
  <c r="J18"/>
  <c r="E18"/>
  <c r="F119"/>
  <c r="J17"/>
  <c r="J12"/>
  <c r="J89"/>
  <c r="E7"/>
  <c r="E85"/>
  <c i="3" r="J37"/>
  <c r="J36"/>
  <c i="1" r="AY96"/>
  <c i="3" r="J35"/>
  <c i="1" r="AX96"/>
  <c i="3"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T240"/>
  <c r="R241"/>
  <c r="R240"/>
  <c r="P241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F118"/>
  <c r="F116"/>
  <c r="E114"/>
  <c r="J91"/>
  <c r="F91"/>
  <c r="F89"/>
  <c r="E87"/>
  <c r="J24"/>
  <c r="E24"/>
  <c r="J119"/>
  <c r="J23"/>
  <c r="J18"/>
  <c r="E18"/>
  <c r="F92"/>
  <c r="J17"/>
  <c r="J12"/>
  <c r="J89"/>
  <c r="E7"/>
  <c r="E112"/>
  <c i="2" r="J37"/>
  <c r="J36"/>
  <c i="1" r="AY95"/>
  <c i="2" r="J35"/>
  <c i="1" r="AX95"/>
  <c i="2"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5"/>
  <c r="BH295"/>
  <c r="BG295"/>
  <c r="BF295"/>
  <c r="T295"/>
  <c r="T294"/>
  <c r="R295"/>
  <c r="R294"/>
  <c r="P295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114"/>
  <c i="1" r="L90"/>
  <c r="AM90"/>
  <c r="AM89"/>
  <c r="L89"/>
  <c r="AM87"/>
  <c r="L87"/>
  <c r="L85"/>
  <c r="L84"/>
  <c i="5" r="BK296"/>
  <c r="J292"/>
  <c r="BK290"/>
  <c r="BK285"/>
  <c r="BK268"/>
  <c r="BK248"/>
  <c r="J234"/>
  <c r="BK232"/>
  <c r="J217"/>
  <c r="J213"/>
  <c r="BK210"/>
  <c r="J199"/>
  <c r="J195"/>
  <c r="BK193"/>
  <c r="J181"/>
  <c r="BK177"/>
  <c r="BK175"/>
  <c r="BK173"/>
  <c r="J171"/>
  <c r="BK169"/>
  <c r="BK167"/>
  <c r="BK164"/>
  <c r="BK162"/>
  <c r="BK155"/>
  <c r="J144"/>
  <c r="J142"/>
  <c r="J140"/>
  <c r="BK138"/>
  <c r="J134"/>
  <c i="4" r="BK272"/>
  <c r="BK268"/>
  <c r="BK266"/>
  <c r="BK258"/>
  <c r="BK256"/>
  <c r="J254"/>
  <c r="BK250"/>
  <c r="J237"/>
  <c r="J234"/>
  <c r="BK232"/>
  <c r="J228"/>
  <c r="J213"/>
  <c r="J207"/>
  <c r="BK205"/>
  <c r="BK201"/>
  <c r="J196"/>
  <c r="J193"/>
  <c r="BK189"/>
  <c r="J186"/>
  <c r="J181"/>
  <c r="J174"/>
  <c r="BK172"/>
  <c r="BK164"/>
  <c r="BK158"/>
  <c r="BK156"/>
  <c r="BK151"/>
  <c r="BK149"/>
  <c r="J147"/>
  <c r="BK144"/>
  <c r="BK142"/>
  <c r="BK140"/>
  <c r="J137"/>
  <c r="J135"/>
  <c r="BK126"/>
  <c i="3" r="J251"/>
  <c r="BK247"/>
  <c r="J245"/>
  <c r="J237"/>
  <c r="J230"/>
  <c r="J226"/>
  <c r="J215"/>
  <c r="J208"/>
  <c r="J206"/>
  <c r="J202"/>
  <c r="BK197"/>
  <c r="BK195"/>
  <c r="J188"/>
  <c r="BK186"/>
  <c r="J182"/>
  <c r="BK180"/>
  <c r="BK178"/>
  <c r="BK162"/>
  <c r="J160"/>
  <c r="J142"/>
  <c r="BK140"/>
  <c r="J135"/>
  <c r="J132"/>
  <c r="J128"/>
  <c r="J126"/>
  <c r="BK124"/>
  <c i="2" r="J309"/>
  <c r="J303"/>
  <c r="J301"/>
  <c r="J299"/>
  <c r="J295"/>
  <c r="J288"/>
  <c r="J285"/>
  <c r="BK282"/>
  <c r="J275"/>
  <c r="BK266"/>
  <c r="BK264"/>
  <c r="J262"/>
  <c r="J258"/>
  <c r="J255"/>
  <c r="J253"/>
  <c r="J249"/>
  <c r="J245"/>
  <c r="BK243"/>
  <c r="BK237"/>
  <c r="BK232"/>
  <c r="J230"/>
  <c r="BK228"/>
  <c r="BK226"/>
  <c r="J224"/>
  <c r="J221"/>
  <c r="BK217"/>
  <c r="J215"/>
  <c r="J211"/>
  <c r="BK209"/>
  <c r="BK206"/>
  <c r="J203"/>
  <c r="J189"/>
  <c r="J182"/>
  <c r="J180"/>
  <c r="J177"/>
  <c r="J173"/>
  <c r="BK168"/>
  <c r="J159"/>
  <c r="BK157"/>
  <c r="J154"/>
  <c r="J149"/>
  <c r="J144"/>
  <c r="BK142"/>
  <c r="J140"/>
  <c r="J138"/>
  <c r="BK136"/>
  <c r="J134"/>
  <c r="J130"/>
  <c i="1" r="AK27"/>
  <c r="AS94"/>
  <c i="5" r="J298"/>
  <c r="J294"/>
  <c r="J285"/>
  <c r="BK281"/>
  <c r="J278"/>
  <c r="BK275"/>
  <c r="BK270"/>
  <c r="J268"/>
  <c r="J265"/>
  <c r="J258"/>
  <c r="J256"/>
  <c r="J254"/>
  <c r="J248"/>
  <c r="BK246"/>
  <c r="J240"/>
  <c r="BK236"/>
  <c r="J232"/>
  <c r="J228"/>
  <c r="BK225"/>
  <c r="BK223"/>
  <c r="BK221"/>
  <c r="J219"/>
  <c r="BK217"/>
  <c r="J215"/>
  <c r="BK213"/>
  <c r="BK206"/>
  <c r="J203"/>
  <c r="BK201"/>
  <c r="BK199"/>
  <c r="BK195"/>
  <c r="J193"/>
  <c r="BK191"/>
  <c r="J187"/>
  <c r="BK185"/>
  <c r="BK179"/>
  <c r="J173"/>
  <c r="J169"/>
  <c r="BK160"/>
  <c r="J158"/>
  <c r="BK153"/>
  <c r="J146"/>
  <c r="J136"/>
  <c r="BK134"/>
  <c r="BK132"/>
  <c i="4" r="BK270"/>
  <c r="BK262"/>
  <c r="J258"/>
  <c r="J252"/>
  <c r="J250"/>
  <c r="BK248"/>
  <c r="J246"/>
  <c r="J244"/>
  <c r="BK234"/>
  <c r="BK226"/>
  <c r="J222"/>
  <c r="J219"/>
  <c r="BK213"/>
  <c r="BK207"/>
  <c r="J205"/>
  <c r="BK203"/>
  <c r="BK193"/>
  <c r="BK191"/>
  <c r="BK186"/>
  <c r="BK183"/>
  <c r="BK181"/>
  <c r="BK176"/>
  <c r="BK174"/>
  <c r="BK170"/>
  <c r="J168"/>
  <c r="J162"/>
  <c r="J160"/>
  <c r="J158"/>
  <c r="J156"/>
  <c r="J151"/>
  <c r="J144"/>
  <c r="J132"/>
  <c r="BK124"/>
  <c i="3" r="BK251"/>
  <c r="BK241"/>
  <c r="J232"/>
  <c r="BK224"/>
  <c r="BK221"/>
  <c r="J219"/>
  <c r="J217"/>
  <c r="J212"/>
  <c r="BK210"/>
  <c r="J200"/>
  <c r="J195"/>
  <c r="J193"/>
  <c r="J190"/>
  <c r="BK182"/>
  <c r="J176"/>
  <c r="J174"/>
  <c r="BK172"/>
  <c r="J170"/>
  <c r="BK168"/>
  <c r="BK166"/>
  <c r="J164"/>
  <c r="J154"/>
  <c r="BK151"/>
  <c r="J149"/>
  <c r="BK147"/>
  <c r="J145"/>
  <c r="BK142"/>
  <c r="J137"/>
  <c i="2" r="BK307"/>
  <c r="BK301"/>
  <c r="J291"/>
  <c r="BK288"/>
  <c r="J280"/>
  <c r="BK272"/>
  <c r="BK268"/>
  <c r="J264"/>
  <c r="BK253"/>
  <c r="BK247"/>
  <c r="J241"/>
  <c r="J239"/>
  <c r="BK235"/>
  <c r="J219"/>
  <c r="BK215"/>
  <c r="J209"/>
  <c r="BK203"/>
  <c r="BK197"/>
  <c r="BK191"/>
  <c r="J187"/>
  <c r="J184"/>
  <c r="BK177"/>
  <c r="J175"/>
  <c r="BK173"/>
  <c r="BK171"/>
  <c r="J168"/>
  <c r="J164"/>
  <c r="BK162"/>
  <c r="BK154"/>
  <c r="J152"/>
  <c r="BK146"/>
  <c r="BK144"/>
  <c r="BK138"/>
  <c i="5" r="J296"/>
  <c r="BK294"/>
  <c r="BK292"/>
  <c r="J290"/>
  <c r="J281"/>
  <c r="J273"/>
  <c r="BK263"/>
  <c r="J261"/>
  <c r="BK258"/>
  <c r="BK254"/>
  <c r="J252"/>
  <c r="BK250"/>
  <c r="J243"/>
  <c r="BK240"/>
  <c r="BK238"/>
  <c r="J236"/>
  <c r="BK234"/>
  <c r="J230"/>
  <c r="BK228"/>
  <c r="BK215"/>
  <c r="BK208"/>
  <c r="BK189"/>
  <c r="J185"/>
  <c r="J183"/>
  <c r="BK181"/>
  <c r="J177"/>
  <c r="J160"/>
  <c r="J150"/>
  <c r="J148"/>
  <c r="BK146"/>
  <c r="BK144"/>
  <c r="BK142"/>
  <c r="J138"/>
  <c r="BK136"/>
  <c r="J130"/>
  <c r="J128"/>
  <c i="4" r="J276"/>
  <c r="J274"/>
  <c r="J266"/>
  <c r="J262"/>
  <c r="J248"/>
  <c r="BK246"/>
  <c r="BK244"/>
  <c r="BK242"/>
  <c r="J240"/>
  <c r="J232"/>
  <c r="BK230"/>
  <c r="BK224"/>
  <c r="BK222"/>
  <c r="BK219"/>
  <c r="J203"/>
  <c r="J201"/>
  <c r="BK196"/>
  <c r="J191"/>
  <c r="J189"/>
  <c r="J183"/>
  <c r="BK179"/>
  <c r="J170"/>
  <c r="BK168"/>
  <c r="J166"/>
  <c r="J164"/>
  <c r="BK162"/>
  <c r="J153"/>
  <c r="J149"/>
  <c r="BK137"/>
  <c r="BK135"/>
  <c r="BK132"/>
  <c r="BK130"/>
  <c r="J128"/>
  <c r="J126"/>
  <c r="J124"/>
  <c i="3" r="J253"/>
  <c r="J249"/>
  <c r="J247"/>
  <c r="BK235"/>
  <c r="BK232"/>
  <c r="BK230"/>
  <c r="J228"/>
  <c r="J221"/>
  <c r="BK219"/>
  <c r="BK215"/>
  <c r="BK212"/>
  <c r="BK208"/>
  <c r="J204"/>
  <c r="BK202"/>
  <c r="BK200"/>
  <c r="BK193"/>
  <c r="BK190"/>
  <c r="J180"/>
  <c r="BK176"/>
  <c r="J172"/>
  <c r="BK170"/>
  <c r="J156"/>
  <c r="J151"/>
  <c r="BK149"/>
  <c r="J147"/>
  <c r="BK145"/>
  <c r="BK135"/>
  <c r="BK130"/>
  <c r="BK126"/>
  <c r="J124"/>
  <c i="2" r="BK314"/>
  <c r="J314"/>
  <c r="BK311"/>
  <c r="BK309"/>
  <c r="J305"/>
  <c r="J282"/>
  <c r="BK280"/>
  <c r="BK277"/>
  <c r="BK275"/>
  <c r="J272"/>
  <c r="J270"/>
  <c r="J266"/>
  <c r="BK262"/>
  <c r="BK260"/>
  <c r="BK258"/>
  <c r="BK255"/>
  <c r="BK249"/>
  <c r="J247"/>
  <c r="BK245"/>
  <c r="J243"/>
  <c r="J228"/>
  <c r="J226"/>
  <c r="BK224"/>
  <c r="J213"/>
  <c r="BK211"/>
  <c r="J206"/>
  <c r="J197"/>
  <c r="J191"/>
  <c r="BK180"/>
  <c r="J166"/>
  <c r="J157"/>
  <c r="J146"/>
  <c r="BK140"/>
  <c r="J136"/>
  <c r="BK134"/>
  <c r="BK132"/>
  <c r="BK128"/>
  <c r="J126"/>
  <c i="5" r="BK300"/>
  <c r="J300"/>
  <c r="BK298"/>
  <c r="BK278"/>
  <c r="J275"/>
  <c r="BK273"/>
  <c r="J270"/>
  <c r="BK265"/>
  <c r="J263"/>
  <c r="BK261"/>
  <c r="BK256"/>
  <c r="BK252"/>
  <c r="J250"/>
  <c r="J246"/>
  <c r="BK243"/>
  <c r="J238"/>
  <c r="BK230"/>
  <c r="J225"/>
  <c r="J223"/>
  <c r="J221"/>
  <c r="BK219"/>
  <c r="J210"/>
  <c r="J208"/>
  <c r="J206"/>
  <c r="BK203"/>
  <c r="J201"/>
  <c r="J191"/>
  <c r="J189"/>
  <c r="BK187"/>
  <c r="BK183"/>
  <c r="J179"/>
  <c r="J175"/>
  <c r="BK171"/>
  <c r="J167"/>
  <c r="J164"/>
  <c r="J162"/>
  <c r="BK158"/>
  <c r="J155"/>
  <c r="J153"/>
  <c r="BK150"/>
  <c r="BK148"/>
  <c r="BK140"/>
  <c r="J132"/>
  <c r="BK130"/>
  <c r="BK128"/>
  <c i="4" r="BK276"/>
  <c r="BK274"/>
  <c r="J272"/>
  <c r="J270"/>
  <c r="J268"/>
  <c r="J256"/>
  <c r="BK254"/>
  <c r="BK252"/>
  <c r="J242"/>
  <c r="BK240"/>
  <c r="BK237"/>
  <c r="J230"/>
  <c r="BK228"/>
  <c r="J226"/>
  <c r="J224"/>
  <c r="J179"/>
  <c r="J176"/>
  <c r="J172"/>
  <c r="BK166"/>
  <c r="BK160"/>
  <c r="BK153"/>
  <c r="BK147"/>
  <c r="J142"/>
  <c r="J140"/>
  <c r="J130"/>
  <c r="BK128"/>
  <c i="3" r="BK255"/>
  <c r="J255"/>
  <c r="BK253"/>
  <c r="BK249"/>
  <c r="BK245"/>
  <c r="J241"/>
  <c r="BK237"/>
  <c r="J235"/>
  <c r="BK228"/>
  <c r="BK226"/>
  <c r="J224"/>
  <c r="BK217"/>
  <c r="J210"/>
  <c r="BK206"/>
  <c r="BK204"/>
  <c r="J197"/>
  <c r="BK188"/>
  <c r="J186"/>
  <c r="J178"/>
  <c r="BK174"/>
  <c r="J168"/>
  <c r="J166"/>
  <c r="BK164"/>
  <c r="J162"/>
  <c r="BK160"/>
  <c r="BK158"/>
  <c r="J158"/>
  <c r="BK156"/>
  <c r="BK154"/>
  <c r="J140"/>
  <c r="BK137"/>
  <c r="BK132"/>
  <c r="J130"/>
  <c r="BK128"/>
  <c i="2" r="J311"/>
  <c r="J307"/>
  <c r="BK305"/>
  <c r="BK303"/>
  <c r="BK299"/>
  <c r="BK295"/>
  <c r="BK291"/>
  <c r="BK285"/>
  <c r="J277"/>
  <c r="BK270"/>
  <c r="J268"/>
  <c r="J260"/>
  <c r="BK241"/>
  <c r="BK239"/>
  <c r="J237"/>
  <c r="J235"/>
  <c r="J232"/>
  <c r="BK230"/>
  <c r="BK221"/>
  <c r="BK219"/>
  <c r="J217"/>
  <c r="BK213"/>
  <c r="BK189"/>
  <c r="BK187"/>
  <c r="BK184"/>
  <c r="BK182"/>
  <c r="BK175"/>
  <c r="J171"/>
  <c r="BK166"/>
  <c r="BK164"/>
  <c r="J162"/>
  <c r="BK159"/>
  <c r="BK152"/>
  <c r="BK149"/>
  <c r="J142"/>
  <c r="J132"/>
  <c r="BK130"/>
  <c r="J128"/>
  <c r="BK126"/>
  <c l="1" r="P125"/>
  <c r="R179"/>
  <c r="P186"/>
  <c r="T208"/>
  <c r="P274"/>
  <c r="P252"/>
  <c r="P298"/>
  <c i="3" r="R123"/>
  <c r="BK192"/>
  <c r="J192"/>
  <c r="J99"/>
  <c r="BK199"/>
  <c r="J199"/>
  <c r="J100"/>
  <c r="BK244"/>
  <c r="J244"/>
  <c r="J102"/>
  <c i="4" r="T123"/>
  <c r="P195"/>
  <c r="P188"/>
  <c r="P221"/>
  <c r="P265"/>
  <c i="2" r="T125"/>
  <c r="T179"/>
  <c r="R186"/>
  <c r="R208"/>
  <c r="T274"/>
  <c r="T252"/>
  <c r="T298"/>
  <c i="3" r="BK123"/>
  <c r="T192"/>
  <c r="T185"/>
  <c r="P199"/>
  <c r="T244"/>
  <c i="4" r="R123"/>
  <c r="R195"/>
  <c r="R188"/>
  <c r="R221"/>
  <c r="R265"/>
  <c i="5" r="BK127"/>
  <c r="J127"/>
  <c r="J97"/>
  <c r="R127"/>
  <c r="P198"/>
  <c r="P212"/>
  <c r="P205"/>
  <c r="R212"/>
  <c r="R205"/>
  <c r="T227"/>
  <c r="P272"/>
  <c i="2" r="BK125"/>
  <c r="J125"/>
  <c r="J97"/>
  <c r="BK179"/>
  <c r="J179"/>
  <c r="J98"/>
  <c r="BK186"/>
  <c r="J186"/>
  <c r="J99"/>
  <c r="BK208"/>
  <c r="J208"/>
  <c r="J100"/>
  <c r="R274"/>
  <c r="R252"/>
  <c r="BK298"/>
  <c r="J298"/>
  <c r="J104"/>
  <c i="3" r="P123"/>
  <c r="P192"/>
  <c r="P185"/>
  <c r="R199"/>
  <c r="P244"/>
  <c i="4" r="BK123"/>
  <c r="BK195"/>
  <c r="J195"/>
  <c r="J99"/>
  <c r="BK221"/>
  <c r="J221"/>
  <c r="J100"/>
  <c r="BK265"/>
  <c r="J265"/>
  <c r="J102"/>
  <c i="5" r="P127"/>
  <c r="BK198"/>
  <c r="J198"/>
  <c r="J98"/>
  <c r="R198"/>
  <c r="BK212"/>
  <c r="J212"/>
  <c r="J100"/>
  <c r="T212"/>
  <c r="T205"/>
  <c r="R227"/>
  <c r="P267"/>
  <c r="T267"/>
  <c r="R272"/>
  <c i="2" r="R125"/>
  <c r="P179"/>
  <c r="T186"/>
  <c r="P208"/>
  <c r="BK274"/>
  <c r="J274"/>
  <c r="J102"/>
  <c r="R298"/>
  <c i="3" r="T123"/>
  <c r="R192"/>
  <c r="R185"/>
  <c r="T199"/>
  <c r="R244"/>
  <c i="4" r="P123"/>
  <c r="T195"/>
  <c r="T188"/>
  <c r="T221"/>
  <c r="T265"/>
  <c i="5" r="T127"/>
  <c r="T198"/>
  <c r="BK227"/>
  <c r="J227"/>
  <c r="J101"/>
  <c r="P227"/>
  <c r="BK267"/>
  <c r="J267"/>
  <c r="J102"/>
  <c r="R267"/>
  <c r="BK272"/>
  <c r="J272"/>
  <c r="J103"/>
  <c r="T272"/>
  <c r="BK289"/>
  <c r="J289"/>
  <c r="J106"/>
  <c r="P289"/>
  <c r="R289"/>
  <c r="T289"/>
  <c i="2" r="J89"/>
  <c r="BE136"/>
  <c r="BE154"/>
  <c r="BE168"/>
  <c r="BE191"/>
  <c r="BE203"/>
  <c r="BE206"/>
  <c r="BE209"/>
  <c r="BE226"/>
  <c r="BE245"/>
  <c r="BE247"/>
  <c r="BE249"/>
  <c r="BE253"/>
  <c r="BE258"/>
  <c r="BE262"/>
  <c r="BE266"/>
  <c r="BE272"/>
  <c r="BE280"/>
  <c r="BE307"/>
  <c r="BE309"/>
  <c i="3" r="E85"/>
  <c r="J92"/>
  <c r="F119"/>
  <c r="BE142"/>
  <c r="BE147"/>
  <c r="BE156"/>
  <c r="BE176"/>
  <c r="BE180"/>
  <c r="BE182"/>
  <c r="BE190"/>
  <c r="BE197"/>
  <c r="BE200"/>
  <c r="BE212"/>
  <c r="BE219"/>
  <c r="BE230"/>
  <c r="BE255"/>
  <c r="BK240"/>
  <c r="J240"/>
  <c r="J101"/>
  <c i="4" r="J92"/>
  <c r="J116"/>
  <c r="BE124"/>
  <c r="BE132"/>
  <c r="BE149"/>
  <c r="BE156"/>
  <c r="BE162"/>
  <c r="BE219"/>
  <c r="BE222"/>
  <c r="BE248"/>
  <c r="BE258"/>
  <c i="5" r="J123"/>
  <c r="BE136"/>
  <c r="BE179"/>
  <c r="BE185"/>
  <c r="BE215"/>
  <c r="BE223"/>
  <c r="BE232"/>
  <c r="BE234"/>
  <c r="BE248"/>
  <c r="BE254"/>
  <c r="BE263"/>
  <c r="BE281"/>
  <c r="BE294"/>
  <c r="BE298"/>
  <c r="BE300"/>
  <c i="2" r="E85"/>
  <c r="J92"/>
  <c r="F121"/>
  <c r="BE138"/>
  <c r="BE142"/>
  <c r="BE152"/>
  <c r="BE159"/>
  <c r="BE162"/>
  <c r="BE171"/>
  <c r="BE173"/>
  <c r="BE175"/>
  <c r="BE184"/>
  <c r="BE187"/>
  <c r="BE197"/>
  <c r="BE213"/>
  <c r="BE215"/>
  <c r="BE217"/>
  <c r="BE221"/>
  <c r="BE230"/>
  <c r="BE232"/>
  <c r="BE239"/>
  <c r="BE268"/>
  <c r="BE285"/>
  <c r="BE288"/>
  <c r="BE299"/>
  <c r="BE301"/>
  <c r="BE311"/>
  <c r="BE314"/>
  <c i="3" r="J116"/>
  <c r="BE130"/>
  <c r="BE137"/>
  <c r="BE140"/>
  <c r="BE151"/>
  <c r="BE158"/>
  <c r="BE160"/>
  <c r="BE162"/>
  <c r="BE166"/>
  <c r="BE193"/>
  <c r="BE206"/>
  <c r="BE224"/>
  <c r="BE251"/>
  <c r="BK185"/>
  <c r="J185"/>
  <c r="J98"/>
  <c i="4" r="E112"/>
  <c r="BE140"/>
  <c r="BE142"/>
  <c r="BE144"/>
  <c r="BE153"/>
  <c r="BE170"/>
  <c r="BE172"/>
  <c r="BE179"/>
  <c r="BE186"/>
  <c r="BE205"/>
  <c r="BE224"/>
  <c r="BE232"/>
  <c r="BE234"/>
  <c r="BE252"/>
  <c r="BE256"/>
  <c r="BE262"/>
  <c r="BE266"/>
  <c r="BE268"/>
  <c r="BE270"/>
  <c r="BE272"/>
  <c i="5" r="E85"/>
  <c r="J89"/>
  <c r="BE132"/>
  <c r="BE140"/>
  <c r="BE153"/>
  <c r="BE155"/>
  <c r="BE162"/>
  <c r="BE167"/>
  <c r="BE169"/>
  <c r="BE171"/>
  <c r="BE173"/>
  <c r="BE177"/>
  <c r="BE191"/>
  <c r="BE193"/>
  <c r="BE203"/>
  <c r="BE210"/>
  <c r="BE217"/>
  <c r="BE219"/>
  <c r="BE221"/>
  <c r="BE230"/>
  <c r="BE246"/>
  <c r="BE265"/>
  <c r="BE268"/>
  <c r="BE275"/>
  <c r="BE285"/>
  <c r="BK205"/>
  <c r="J205"/>
  <c r="J99"/>
  <c i="2" r="BE126"/>
  <c r="BE128"/>
  <c r="BE132"/>
  <c r="BE140"/>
  <c r="BE149"/>
  <c r="BE157"/>
  <c r="BE166"/>
  <c r="BE219"/>
  <c r="BE224"/>
  <c r="BE228"/>
  <c r="BE241"/>
  <c r="BE243"/>
  <c r="BE255"/>
  <c r="BE260"/>
  <c r="BE275"/>
  <c r="BE282"/>
  <c r="BE295"/>
  <c r="BE303"/>
  <c i="3" r="BE124"/>
  <c r="BE126"/>
  <c r="BE128"/>
  <c r="BE132"/>
  <c r="BE135"/>
  <c r="BE178"/>
  <c r="BE186"/>
  <c r="BE188"/>
  <c r="BE195"/>
  <c r="BE204"/>
  <c r="BE208"/>
  <c r="BE228"/>
  <c r="BE232"/>
  <c r="BE235"/>
  <c r="BE245"/>
  <c r="BE247"/>
  <c r="BE253"/>
  <c i="4" r="F92"/>
  <c r="BE126"/>
  <c r="BE135"/>
  <c r="BE137"/>
  <c r="BE147"/>
  <c r="BE164"/>
  <c r="BE189"/>
  <c r="BE191"/>
  <c r="BE193"/>
  <c r="BE196"/>
  <c r="BE207"/>
  <c r="BE213"/>
  <c r="BE230"/>
  <c r="BE237"/>
  <c r="BE242"/>
  <c r="BE250"/>
  <c r="BE254"/>
  <c r="BK261"/>
  <c r="J261"/>
  <c r="J101"/>
  <c i="5" r="F92"/>
  <c r="BE128"/>
  <c r="BE138"/>
  <c r="BE142"/>
  <c r="BE164"/>
  <c r="BE175"/>
  <c r="BE181"/>
  <c r="BE208"/>
  <c r="BE261"/>
  <c r="BE290"/>
  <c r="BE296"/>
  <c i="2" r="BE130"/>
  <c r="BE134"/>
  <c r="BE144"/>
  <c r="BE146"/>
  <c r="BE164"/>
  <c r="BE177"/>
  <c r="BE180"/>
  <c r="BE182"/>
  <c r="BE189"/>
  <c r="BE211"/>
  <c r="BE235"/>
  <c r="BE237"/>
  <c r="BE264"/>
  <c r="BE270"/>
  <c r="BE277"/>
  <c r="BE291"/>
  <c r="BE305"/>
  <c r="BK294"/>
  <c r="J294"/>
  <c r="J103"/>
  <c i="3" r="BE145"/>
  <c r="BE149"/>
  <c r="BE154"/>
  <c r="BE164"/>
  <c r="BE168"/>
  <c r="BE170"/>
  <c r="BE172"/>
  <c r="BE174"/>
  <c r="BE202"/>
  <c r="BE210"/>
  <c r="BE215"/>
  <c r="BE217"/>
  <c r="BE221"/>
  <c r="BE226"/>
  <c r="BE237"/>
  <c r="BE241"/>
  <c r="BE249"/>
  <c i="4" r="BE128"/>
  <c r="BE130"/>
  <c r="BE151"/>
  <c r="BE158"/>
  <c r="BE160"/>
  <c r="BE166"/>
  <c r="BE168"/>
  <c r="BE174"/>
  <c r="BE176"/>
  <c r="BE181"/>
  <c r="BE183"/>
  <c r="BE201"/>
  <c r="BE203"/>
  <c r="BE226"/>
  <c r="BE228"/>
  <c r="BE240"/>
  <c r="BE244"/>
  <c r="BE246"/>
  <c r="BE274"/>
  <c r="BE276"/>
  <c r="BK188"/>
  <c r="J188"/>
  <c r="J98"/>
  <c i="5" r="BE130"/>
  <c r="BE134"/>
  <c r="BE144"/>
  <c r="BE146"/>
  <c r="BE148"/>
  <c r="BE150"/>
  <c r="BE158"/>
  <c r="BE160"/>
  <c r="BE183"/>
  <c r="BE187"/>
  <c r="BE189"/>
  <c r="BE195"/>
  <c r="BE199"/>
  <c r="BE201"/>
  <c r="BE206"/>
  <c r="BE213"/>
  <c r="BE225"/>
  <c r="BE228"/>
  <c r="BE236"/>
  <c r="BE238"/>
  <c r="BE240"/>
  <c r="BE243"/>
  <c r="BE250"/>
  <c r="BE252"/>
  <c r="BE256"/>
  <c r="BE258"/>
  <c r="BE270"/>
  <c r="BE273"/>
  <c r="BE278"/>
  <c r="BE292"/>
  <c r="BK284"/>
  <c r="J284"/>
  <c r="J104"/>
  <c i="2" r="F36"/>
  <c i="1" r="BC95"/>
  <c i="5" r="J34"/>
  <c i="1" r="AW98"/>
  <c i="5" r="F35"/>
  <c i="1" r="BB98"/>
  <c i="3" r="F34"/>
  <c i="1" r="BA96"/>
  <c i="4" r="F34"/>
  <c i="1" r="BA97"/>
  <c i="5" r="F37"/>
  <c i="1" r="BD98"/>
  <c i="3" r="F37"/>
  <c i="1" r="BD96"/>
  <c i="3" r="F36"/>
  <c i="1" r="BC96"/>
  <c i="5" r="F36"/>
  <c i="1" r="BC98"/>
  <c i="3" r="J34"/>
  <c i="1" r="AW96"/>
  <c i="2" r="F37"/>
  <c i="1" r="BD95"/>
  <c i="4" r="F36"/>
  <c i="1" r="BC97"/>
  <c i="2" r="J34"/>
  <c i="1" r="AW95"/>
  <c i="4" r="F37"/>
  <c i="1" r="BD97"/>
  <c i="2" r="F35"/>
  <c i="1" r="BB95"/>
  <c i="4" r="J34"/>
  <c i="1" r="AW97"/>
  <c i="5" r="F34"/>
  <c i="1" r="BA98"/>
  <c i="4" r="F35"/>
  <c i="1" r="BB97"/>
  <c i="2" r="F34"/>
  <c i="1" r="BA95"/>
  <c i="3" r="F35"/>
  <c i="1" r="BB96"/>
  <c i="5" l="1" r="T126"/>
  <c i="3" r="T122"/>
  <c i="5" r="P126"/>
  <c i="1" r="AU98"/>
  <c i="4" r="BK122"/>
  <c r="J122"/>
  <c r="J96"/>
  <c r="R122"/>
  <c i="2" r="P124"/>
  <c i="1" r="AU95"/>
  <c i="3" r="P122"/>
  <c i="1" r="AU96"/>
  <c i="5" r="R126"/>
  <c i="4" r="T122"/>
  <c i="3" r="R122"/>
  <c i="4" r="P122"/>
  <c i="1" r="AU97"/>
  <c i="2" r="T124"/>
  <c r="R124"/>
  <c i="3" r="BK122"/>
  <c r="J122"/>
  <c r="J96"/>
  <c i="2" r="BK252"/>
  <c r="J252"/>
  <c r="J101"/>
  <c r="BK124"/>
  <c r="J124"/>
  <c r="J96"/>
  <c i="3" r="J123"/>
  <c r="J97"/>
  <c i="4" r="J123"/>
  <c r="J97"/>
  <c i="5" r="BK126"/>
  <c r="J126"/>
  <c r="J96"/>
  <c i="1" r="BA94"/>
  <c r="W33"/>
  <c i="4" r="J33"/>
  <c i="1" r="AV97"/>
  <c r="AT97"/>
  <c i="4" r="F33"/>
  <c i="1" r="AZ97"/>
  <c i="2" r="F33"/>
  <c i="1" r="AZ95"/>
  <c i="3" r="F33"/>
  <c i="1" r="AZ96"/>
  <c r="BC94"/>
  <c r="AY94"/>
  <c i="5" r="J33"/>
  <c i="1" r="AV98"/>
  <c r="AT98"/>
  <c r="BD94"/>
  <c r="W36"/>
  <c i="5" r="F33"/>
  <c i="1" r="AZ98"/>
  <c r="BB94"/>
  <c r="AX94"/>
  <c i="3" r="J33"/>
  <c i="1" r="AV96"/>
  <c r="AT96"/>
  <c i="2" r="J33"/>
  <c i="1" r="AV95"/>
  <c r="AT95"/>
  <c l="1" r="AZ94"/>
  <c r="AV94"/>
  <c r="AK32"/>
  <c r="W34"/>
  <c r="W35"/>
  <c r="AU94"/>
  <c i="4" r="J30"/>
  <c i="1" r="AG97"/>
  <c r="AN97"/>
  <c r="AW94"/>
  <c r="AK33"/>
  <c i="2" r="J30"/>
  <c i="1" r="AG95"/>
  <c r="AN95"/>
  <c i="3" r="J30"/>
  <c i="1" r="AG96"/>
  <c r="AN96"/>
  <c i="5" r="J30"/>
  <c i="1" r="AG98"/>
  <c r="AN98"/>
  <c i="4" l="1" r="J39"/>
  <c i="5" r="J39"/>
  <c i="2" r="J39"/>
  <c i="3" r="J39"/>
  <c i="1" r="AT94"/>
  <c r="W32"/>
  <c r="AG94"/>
  <c r="AK26"/>
  <c r="AK29"/>
  <c r="AK38"/>
  <c l="1" r="AN94"/>
  <c r="AG102"/>
  <c r="AN102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<sst xmlns="http://schemas.openxmlformats.org/spreadsheetml/2006/main">
  <si>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</si>
  <si>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</si>
  <si>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</si>
  <si>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</si>
  <si>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</si>
  <si>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{21921b52-b3ca-40b0-ae5f-03cd484e4ec9}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</si>
  <si>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</si>
  <si>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</si>
  <si>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</si>
  <si>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</si>
  <si>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</si>
  <si>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</si>
  <si>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</si>
  <si>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2625-21</t>
  </si>
  <si>
    <t>Stavba:</t>
  </si>
  <si>
    <t>Polní cesta PC10 - Horní Hynčina</t>
  </si>
  <si>
    <t>KSO:</t>
  </si>
  <si>
    <t>CC-CZ:</t>
  </si>
  <si>
    <t>Místo:</t>
  </si>
  <si>
    <t xml:space="preserve"> </t>
  </si>
  <si>
    <t>Datum:</t>
  </si>
  <si>
    <t>11. 3. 2021</t>
  </si>
  <si>
    <t>Zadavatel:</t>
  </si>
  <si>
    <t>IČ:</t>
  </si>
  <si>
    <t>SPÚ, pobočka Svitavy</t>
  </si>
  <si>
    <t>DIČ:</t>
  </si>
  <si>
    <t>Zhotovitel:</t>
  </si>
  <si>
    <t>Projektant:</t>
  </si>
  <si>
    <t>Agroprojekt PSO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</si>
  <si>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</si>
  <si>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</si>
  <si>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</si>
  <si>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</si>
  <si>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</si>
  <si>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</si>
  <si>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</si>
  <si>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</si>
  <si>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</si>
  <si>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</si>
  <si>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</si>
  <si>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</si>
  <si>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</si>
  <si>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</si>
  <si>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</si>
  <si>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</si>
  <si>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</si>
  <si>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</si>
  <si>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</si>
  <si>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</si>
  <si>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</si>
  <si>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</si>
  <si>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</si>
  <si>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</si>
  <si>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</si>
  <si>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</si>
  <si>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</si>
  <si>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</si>
  <si>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</si>
  <si>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</si>
  <si>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</si>
  <si>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</si>
  <si>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</si>
  <si>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</si>
  <si>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</si>
  <si>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</si>
  <si>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</si>
  <si>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</si>
  <si>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</si>
  <si>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</si>
  <si>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</si>
  <si>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</si>
  <si>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</si>
  <si>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</si>
  <si>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</si>
  <si>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</si>
  <si>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</si>
  <si>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</si>
  <si>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</si>
  <si>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</si>
  <si>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</si>
  <si>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Polní cesta PC10 -SO-01</t>
  </si>
  <si>
    <t>STA</t>
  </si>
  <si>
    <t>1</t>
  </si>
  <si>
    <t>{813ed180-c3fe-4f40-8807-9d3e64768940}</t>
  </si>
  <si>
    <t>2</t>
  </si>
  <si>
    <t>02</t>
  </si>
  <si>
    <t>Polní cesta PC10-SO-02</t>
  </si>
  <si>
    <t>{0bcf3bc0-95e9-46de-8eff-5c724d3027de}</t>
  </si>
  <si>
    <t>03</t>
  </si>
  <si>
    <t>Polní cesta PC10-SO-03</t>
  </si>
  <si>
    <t>{8a88c874-b097-477c-9a98-9a2f6cdaf480}</t>
  </si>
  <si>
    <t>04</t>
  </si>
  <si>
    <t>Polní cesta PC10-SO-04</t>
  </si>
  <si>
    <t>{34d3fecc-ae15-4158-a596-0dfd5b90f5fb}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</si>
  <si>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</si>
  <si>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</si>
  <si>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</si>
  <si>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</si>
  <si>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</si>
  <si>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</si>
  <si>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Polní cesta PC10 -SO-01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</si>
  <si>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</si>
  <si>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</si>
  <si>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</si>
  <si>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</si>
  <si>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</si>
  <si>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</si>
  <si>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3 - Svislé a kompletní konstrukce</t>
  </si>
  <si>
    <t>4 - Vodorovné konstrukce</t>
  </si>
  <si>
    <t>5 - Komunikace</t>
  </si>
  <si>
    <t>8 - Trubní vedení</t>
  </si>
  <si>
    <t xml:space="preserve">    9 - Ostatní konstrukce a práce, bourání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</si>
  <si>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</si>
  <si>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</si>
  <si>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</si>
  <si>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</si>
  <si>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</si>
  <si>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</si>
  <si>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</si>
  <si>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</si>
  <si>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</si>
  <si>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</si>
  <si>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</si>
  <si>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</si>
  <si>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</si>
  <si>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</si>
  <si>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</si>
  <si>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</si>
  <si>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</si>
  <si>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</si>
  <si>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112101102</t>
  </si>
  <si>
    <t>Odstranění stromů listnatých průměru kmene do 500 mm</t>
  </si>
  <si>
    <t>kus</t>
  </si>
  <si>
    <t>4</t>
  </si>
  <si>
    <t>1995684187</t>
  </si>
  <si>
    <t>PP</t>
  </si>
  <si>
    <t>Odstranění stromů s odřezáním kmene a s odvětvením listnatých, průměru kmene přes 300 do 500 mm</t>
  </si>
  <si>
    <t>112155115</t>
  </si>
  <si>
    <t>Štěpkování stromků a větví v zapojeném porostu průměru kmene do 300 mm s naložením</t>
  </si>
  <si>
    <t>-1738658847</t>
  </si>
  <si>
    <t>Štěpkování s naložením na dopravní prostředek a odvozem do 20 km stromků a větví v zapojeném porostu, průměru kmene do 300 mm</t>
  </si>
  <si>
    <t>3</t>
  </si>
  <si>
    <t>112211112</t>
  </si>
  <si>
    <t>Spálení pařezu D do 0,5 m</t>
  </si>
  <si>
    <t>124778773</t>
  </si>
  <si>
    <t xml:space="preserve">Spálení pařezů na hromadách  průměru přes 0,30 do 0,50 m</t>
  </si>
  <si>
    <t>112251102</t>
  </si>
  <si>
    <t>Odstranění pařezů D do 500 mm</t>
  </si>
  <si>
    <t>290329821</t>
  </si>
  <si>
    <t>Odstranění pařezů strojně s jejich vykopáním, vytrháním nebo odstřelením průměru přes 300 do 500 mm</t>
  </si>
  <si>
    <t>5</t>
  </si>
  <si>
    <t>113151111</t>
  </si>
  <si>
    <t>Rozebrání zpevněných ploch ze silničních dílců</t>
  </si>
  <si>
    <t>m2</t>
  </si>
  <si>
    <t>381057612</t>
  </si>
  <si>
    <t xml:space="preserve">Rozebírání zpevněných ploch  s přemístěním na skládku na vzdálenost do 20 m nebo s naložením na dopravní prostředek ze silničních panelů</t>
  </si>
  <si>
    <t>6</t>
  </si>
  <si>
    <t>121151123</t>
  </si>
  <si>
    <t>Sejmutí ornice plochy přes 500 m2 tl vrstvy do 200 mm strojně</t>
  </si>
  <si>
    <t>463262170</t>
  </si>
  <si>
    <t>Sejmutí ornice strojně při souvislé ploše přes 500 m2, tl. vrstvy do 200 mm</t>
  </si>
  <si>
    <t>7</t>
  </si>
  <si>
    <t>122251106</t>
  </si>
  <si>
    <t>Odkopávky a prokopávky nezapažené v hornině třídy těžitelnosti I, skupiny 3 objem do 5000 m3 strojně</t>
  </si>
  <si>
    <t>m3</t>
  </si>
  <si>
    <t>224923592</t>
  </si>
  <si>
    <t>Odkopávky a prokopávky nezapažené strojně v hornině třídy těžitelnosti I skupiny 3 přes 1 000 do 5 000 m3</t>
  </si>
  <si>
    <t>8</t>
  </si>
  <si>
    <t>122702119</t>
  </si>
  <si>
    <t>Příplatek za lepivost k odkopávkám a prokopávkám výsypek rozpojitelných bez předchozího rozrušení</t>
  </si>
  <si>
    <t>-569089435</t>
  </si>
  <si>
    <t xml:space="preserve">Odkopávky a prokopávky výsypek   Příplatek k cenám za lepivost zemin</t>
  </si>
  <si>
    <t>9</t>
  </si>
  <si>
    <t>162201411</t>
  </si>
  <si>
    <t>Vodorovné přemístění kmenů stromů listnatých do 1 km D kmene do 300 mm</t>
  </si>
  <si>
    <t>1024</t>
  </si>
  <si>
    <t>-1270653496</t>
  </si>
  <si>
    <t>Vodorovné přemístění větví, kmenů nebo pařezů s naložením, složením a dopravou do 1000 m kmenů stromů listnatých, průměru přes 100 do 300 mm</t>
  </si>
  <si>
    <t>10</t>
  </si>
  <si>
    <t>162251102</t>
  </si>
  <si>
    <t>Vodorovné přemístění do 50 m výkopku/sypaniny z horniny třídy těžitelnosti I, skupiny 1 až 3</t>
  </si>
  <si>
    <t>1689412231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</si>
  <si>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</si>
  <si>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11</t>
  </si>
  <si>
    <t>162301931</t>
  </si>
  <si>
    <t>Příplatek k vodorovnému přemístění větví stromů listnatých D kmene do 300 mm ZKD 1 km</t>
  </si>
  <si>
    <t>1255140599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</si>
  <si>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</si>
  <si>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VV</t>
  </si>
  <si>
    <t>200*4</t>
  </si>
  <si>
    <t>12</t>
  </si>
  <si>
    <t>162451106</t>
  </si>
  <si>
    <t>Vodorovné přemístění do 2000 m výkopku/sypaniny z horniny třídy těžitelnosti I, skupiny 1 až 3</t>
  </si>
  <si>
    <t>939911883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</si>
  <si>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</si>
  <si>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"Přebytečná ornice"110</t>
  </si>
  <si>
    <t>13</t>
  </si>
  <si>
    <t>162751117</t>
  </si>
  <si>
    <t>Vodorovné přemístění do 10000 m výkopku/sypaniny z horniny třídy těžitelnosti I, skupiny 1 až 3</t>
  </si>
  <si>
    <t>1447754541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</si>
  <si>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</si>
  <si>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</t>
  </si>
  <si>
    <t>162751139</t>
  </si>
  <si>
    <t>Příplatek k vodorovnému přemístění výkopku/sypaniny z horniny třídy těžitelnosti II, skupiny 4 a 5 ZKD 1000 m přes 10000 m</t>
  </si>
  <si>
    <t>1014525864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</si>
  <si>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</si>
  <si>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3195.22*16</t>
  </si>
  <si>
    <t>167151111</t>
  </si>
  <si>
    <t>Nakládání výkopku z hornin třídy těžitelnosti I, skupiny 1 až 3 přes 100 m3</t>
  </si>
  <si>
    <t>548170468</t>
  </si>
  <si>
    <t>Nakládání, skládání a překládání neulehlého výkopku nebo sypaniny strojně nakládání, množství přes 100 m3, z hornin třídy těžitelnosti I, skupiny 1 až 3</t>
  </si>
  <si>
    <t>16</t>
  </si>
  <si>
    <t>171201221</t>
  </si>
  <si>
    <t>Poplatek za uložení na skládce (skládkovné) zeminy a kamení kód odpadu 17 05 04</t>
  </si>
  <si>
    <t>t</t>
  </si>
  <si>
    <t>1695141181</t>
  </si>
  <si>
    <t>Poplatek za uložení stavebního odpadu na skládce (skládkovné) zeminy a kamení zatříděného do Katalogu odpadů pod kódem 17 05 04</t>
  </si>
  <si>
    <t>"Hmotnost v tunách"3195.22*1.7</t>
  </si>
  <si>
    <t>17</t>
  </si>
  <si>
    <t>171251101</t>
  </si>
  <si>
    <t>Uložení sypaniny do násypů nezhutněných strojně</t>
  </si>
  <si>
    <t>-182193625</t>
  </si>
  <si>
    <t>Uložení sypanin do násypů strojně s rozprostřením sypaniny ve vrstvách a s hrubým urovnáním nezhutněných jakékoliv třídy těžitelnosti</t>
  </si>
  <si>
    <t>18</t>
  </si>
  <si>
    <t>174151101</t>
  </si>
  <si>
    <t>Zásyp jam, šachet rýh nebo kolem objektů sypaninou se zhutněním</t>
  </si>
  <si>
    <t>-1313523272</t>
  </si>
  <si>
    <t>Zásyp sypaninou z jakékoliv horniny strojně s uložením výkopku ve vrstvách se zhutněním jam, šachet, rýh nebo kolem objektů v těchto vykopávkách</t>
  </si>
  <si>
    <t>19</t>
  </si>
  <si>
    <t>181451122</t>
  </si>
  <si>
    <t>Založení lučního trávníku výsevem plochy přes 1000 m2 ve svahu do 1:2</t>
  </si>
  <si>
    <t>150944265</t>
  </si>
  <si>
    <t>Založení trávníku na půdě předem připravené plochy přes 1000 m2 výsevem včetně utažení lučního na svahu přes 1:5 do 1:2</t>
  </si>
  <si>
    <t>20</t>
  </si>
  <si>
    <t>M</t>
  </si>
  <si>
    <t>00572474</t>
  </si>
  <si>
    <t>osivo směs travní krajinná-svahová</t>
  </si>
  <si>
    <t>kg</t>
  </si>
  <si>
    <t>1674613077</t>
  </si>
  <si>
    <t>2291.82*0.035</t>
  </si>
  <si>
    <t>181951112</t>
  </si>
  <si>
    <t>Úprava pláně v hornině třídy těžitelnosti I, skupiny 1 až 3 se zhutněním strojně</t>
  </si>
  <si>
    <t>1379971990</t>
  </si>
  <si>
    <t>Úprava pláně vyrovnáním výškových rozdílů strojně v hornině třídy těžitelnosti I, skupiny 1 až 3 se zhutněním</t>
  </si>
  <si>
    <t>22</t>
  </si>
  <si>
    <t>182151111</t>
  </si>
  <si>
    <t>Svahování v zářezech v hornině třídy těžitelnosti I, skupiny 1 až 3 strojně</t>
  </si>
  <si>
    <t>-1112536477</t>
  </si>
  <si>
    <t>Svahování trvalých svahů do projektovaných profilů strojně s potřebným přemístěním výkopku při svahování v zářezech v hornině třídy těžitelnosti I, skupiny 1 až 3</t>
  </si>
  <si>
    <t>23</t>
  </si>
  <si>
    <t>182251101</t>
  </si>
  <si>
    <t>Svahování násypů strojně</t>
  </si>
  <si>
    <t>72553984</t>
  </si>
  <si>
    <t>Svahování trvalých svahů do projektovaných profilů strojně s potřebným přemístěním výkopku při svahování násypů v jakékoliv hornině</t>
  </si>
  <si>
    <t>24</t>
  </si>
  <si>
    <t>182351133</t>
  </si>
  <si>
    <t>Rozprostření ornice pl přes 500 m2 ve svahu nad 1:5 tl vrstvy do 200 mm strojně</t>
  </si>
  <si>
    <t>1750805587</t>
  </si>
  <si>
    <t>Rozprostření a urovnání ornice ve svahu sklonu přes 1:5 strojně při souvislé ploše přes 500 m2, tl. vrstvy do 200 mm</t>
  </si>
  <si>
    <t>Svislé a kompletní konstrukce</t>
  </si>
  <si>
    <t>25</t>
  </si>
  <si>
    <t>321321116</t>
  </si>
  <si>
    <t>Konstrukce vodních staveb ze ŽB mrazuvzdorného tř. C 30/37</t>
  </si>
  <si>
    <t>258653171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</si>
  <si>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</si>
  <si>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26</t>
  </si>
  <si>
    <t>321351010</t>
  </si>
  <si>
    <t>Bednění konstrukcí vodních staveb rovinné - zřízení</t>
  </si>
  <si>
    <t>-129786171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</si>
  <si>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</si>
  <si>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27</t>
  </si>
  <si>
    <t>321352010</t>
  </si>
  <si>
    <t>Bednění konstrukcí vodních staveb rovinné - odstranění</t>
  </si>
  <si>
    <t>-1554415358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</si>
  <si>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</si>
  <si>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Vodorovné konstrukce</t>
  </si>
  <si>
    <t>28</t>
  </si>
  <si>
    <t>273313911</t>
  </si>
  <si>
    <t>Základové desky z betonu tř. C 30/37</t>
  </si>
  <si>
    <t>1299430895</t>
  </si>
  <si>
    <t>Základy z betonu prostého desky z betonu kamenem neprokládaného tř. C 30/37</t>
  </si>
  <si>
    <t>29</t>
  </si>
  <si>
    <t>278361111</t>
  </si>
  <si>
    <t>Výztuž betonového základu (podezdívky) svařovanými sítěmi Kari</t>
  </si>
  <si>
    <t>1761836194</t>
  </si>
  <si>
    <t>Výztuž základu (podezdívky) betonového ze svařovaných sítí z drátů typu KARI</t>
  </si>
  <si>
    <t>30</t>
  </si>
  <si>
    <t>451315125</t>
  </si>
  <si>
    <t>Podkladní nebo výplňová vrstva z betonu C 16/20 tl do 150 mm</t>
  </si>
  <si>
    <t>-1342281688</t>
  </si>
  <si>
    <t xml:space="preserve">Podkladní a výplňové vrstvy z betonu prostého  tloušťky do 150 mm, z betonu C 16/20</t>
  </si>
  <si>
    <t>"Dlažba"12</t>
  </si>
  <si>
    <t>"Žlabovky-5 cm"227.8</t>
  </si>
  <si>
    <t>"Opevnění u připojení"12</t>
  </si>
  <si>
    <t>Součet</t>
  </si>
  <si>
    <t>31</t>
  </si>
  <si>
    <t>465512228</t>
  </si>
  <si>
    <t>Dlažba z lomového kamene na sucho se zalitím spár maltou cementovou tl 250 mm</t>
  </si>
  <si>
    <t>-812661838</t>
  </si>
  <si>
    <t xml:space="preserve">Dlažba z lomového kamene lomařsky upraveného  vodorovná nebo ve sklonu na sucho, se zalitím spár cementovou maltou MCs tl. 250 mm</t>
  </si>
  <si>
    <t>32</t>
  </si>
  <si>
    <t>465928121</t>
  </si>
  <si>
    <t>Kladení dlažby dna melioračních kanálů ze žlabů hmotnosti do 60 kg na sucho se zalitím spár maltou</t>
  </si>
  <si>
    <t>2057924932</t>
  </si>
  <si>
    <t xml:space="preserve">Kladení dlažby  dna melioračních kanálů z prefabrikovaných žlabů na sucho se zalitím spár cementovou maltou hmotnosti jednotlivě do 60 kg</t>
  </si>
  <si>
    <t>3797</t>
  </si>
  <si>
    <t>33</t>
  </si>
  <si>
    <t>R002</t>
  </si>
  <si>
    <t>Žlab odvodňovací TBZ 30/20/8</t>
  </si>
  <si>
    <t>874968187</t>
  </si>
  <si>
    <t>Komunikace</t>
  </si>
  <si>
    <t>34</t>
  </si>
  <si>
    <t>564752113</t>
  </si>
  <si>
    <t>Podklad z vibrovaného štěrku VŠ tl 170 mm</t>
  </si>
  <si>
    <t>1288640402</t>
  </si>
  <si>
    <t xml:space="preserve">Podklad nebo kryt z vibrovaného štěrku VŠ  s rozprostřením, vlhčením a zhutněním, po zhutnění tl. 170 mm</t>
  </si>
  <si>
    <t>35</t>
  </si>
  <si>
    <t>577134121</t>
  </si>
  <si>
    <t>Asfaltový beton vrstva obrusná ACO 11 (ABS) tř. I tl 40 mm š přes 3 m z nemodifikovaného asfaltu</t>
  </si>
  <si>
    <t>-1429736387</t>
  </si>
  <si>
    <t xml:space="preserve">Asfaltový beton vrstva obrusná ACO 11 (ABS)  s rozprostřením a se zhutněním z nemodifikovaného asfaltu v pruhu šířky přes 3 m tř. I, po zhutnění tl. 40 mm</t>
  </si>
  <si>
    <t>36</t>
  </si>
  <si>
    <t>573231111</t>
  </si>
  <si>
    <t>Postřik živičný spojovací ze silniční emulze v množství 0,70 kg/m2</t>
  </si>
  <si>
    <t>-229962500</t>
  </si>
  <si>
    <t>Postřik spojovací PS bez posypu kamenivem ze silniční emulze, v množství 0,70 kg/m2</t>
  </si>
  <si>
    <t>37</t>
  </si>
  <si>
    <t>565155121</t>
  </si>
  <si>
    <t>Asfaltový beton vrstva podkladní ACP 16 (obalované kamenivo OKS) tl 70 mm š přes 3 m</t>
  </si>
  <si>
    <t>-359415368</t>
  </si>
  <si>
    <t xml:space="preserve">Asfaltový beton vrstva podkladní ACP 16 (obalované kamenivo střednězrnné - OKS)  s rozprostřením a zhutněním v pruhu šířky přes 3 m, po zhutnění tl. 70 mm</t>
  </si>
  <si>
    <t>38</t>
  </si>
  <si>
    <t>564851111</t>
  </si>
  <si>
    <t>Podklad ze štěrkodrtě ŠD tl 150 mm</t>
  </si>
  <si>
    <t>-206198889</t>
  </si>
  <si>
    <t xml:space="preserve">Podklad ze štěrkodrti ŠD  s rozprostřením a zhutněním, po zhutnění tl. 150 mm</t>
  </si>
  <si>
    <t>39</t>
  </si>
  <si>
    <t>561021131</t>
  </si>
  <si>
    <t>Zřízení podkladu ze zeminy upravené vápnem, cementem, směsnými pojivy tl 200 mm plochy přes 5000 m2</t>
  </si>
  <si>
    <t>-863443403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</si>
  <si>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150 do 200 mm</t>
  </si>
  <si>
    <t>40</t>
  </si>
  <si>
    <t>58530170</t>
  </si>
  <si>
    <t>vápno nehašené CL 90-Q pro úpravu zemin standardní</t>
  </si>
  <si>
    <t>1613378876</t>
  </si>
  <si>
    <t>6633.52*0.2*0.04</t>
  </si>
  <si>
    <t>41</t>
  </si>
  <si>
    <t>59217029</t>
  </si>
  <si>
    <t>obrubník betonový silniční nájezdový 1000x150x150mm</t>
  </si>
  <si>
    <t>m</t>
  </si>
  <si>
    <t>-927620070</t>
  </si>
  <si>
    <t>42</t>
  </si>
  <si>
    <t>916231213</t>
  </si>
  <si>
    <t>Osazení chodníkového obrubníku betonového stojatého s boční opěrou do lože z betonu prostého</t>
  </si>
  <si>
    <t>-1448334406</t>
  </si>
  <si>
    <t>Osazení chodníkového obrubníku betonového se zřízením lože, s vyplněním a zatřením spár cementovou maltou stojatého s boční opěrou z betonu prostého, do lože z betonu prostého</t>
  </si>
  <si>
    <t>43</t>
  </si>
  <si>
    <t>291211111</t>
  </si>
  <si>
    <t>Zřízení plochy ze silničních panelů do lože tl 50 mm z kameniva</t>
  </si>
  <si>
    <t>-212440057</t>
  </si>
  <si>
    <t xml:space="preserve">Zřízení zpevněné plochy ze silničních panelů  osazených do lože tl. 50 mm z kameniva</t>
  </si>
  <si>
    <t>44</t>
  </si>
  <si>
    <t>599141111</t>
  </si>
  <si>
    <t>Vyplnění spár mezi silničními dílci živičnou zálivkou</t>
  </si>
  <si>
    <t>2095540142</t>
  </si>
  <si>
    <t xml:space="preserve">Vyplnění spár mezi silničními dílci jakékoliv tloušťky  živičnou zálivkou</t>
  </si>
  <si>
    <t>45</t>
  </si>
  <si>
    <t>569511111</t>
  </si>
  <si>
    <t>Zpevnění krajnic prohozenou zeminou tl 50 mm</t>
  </si>
  <si>
    <t>-2064103957</t>
  </si>
  <si>
    <t xml:space="preserve">Zpevnění krajnic nebo komunikací pro pěší  s rozprostřením a zhutněním, po zhutnění prohozenou zeminou tl. 50 mm</t>
  </si>
  <si>
    <t>2*0.5*1132</t>
  </si>
  <si>
    <t>46</t>
  </si>
  <si>
    <t>569903311</t>
  </si>
  <si>
    <t>Zřízení zemních krajnic se zhutněním</t>
  </si>
  <si>
    <t>-1253906449</t>
  </si>
  <si>
    <t xml:space="preserve">Zřízení zemních krajnic z hornin jakékoliv třídy  se zhutněním</t>
  </si>
  <si>
    <t>47</t>
  </si>
  <si>
    <t>573312611</t>
  </si>
  <si>
    <t>Prolití podkladu asfaltem v množství 7 kg/m2</t>
  </si>
  <si>
    <t>-453351664</t>
  </si>
  <si>
    <t xml:space="preserve">Prolití podkladu nebo krytu z kameniva  asfaltem, v množství 7,00 kg/m2</t>
  </si>
  <si>
    <t>48</t>
  </si>
  <si>
    <t>597361121</t>
  </si>
  <si>
    <t>Svodnice ocelová š 120 mm kotvená do betonu</t>
  </si>
  <si>
    <t>-339329010</t>
  </si>
  <si>
    <t>Svodnice vody ocelová šířky 120 mm, kotvená do betonu</t>
  </si>
  <si>
    <t>49</t>
  </si>
  <si>
    <t>914531111</t>
  </si>
  <si>
    <t>Montáž nástavce na sloupky velikosti do 1 m2 pro uchycení dopravních značek</t>
  </si>
  <si>
    <t>-872622503</t>
  </si>
  <si>
    <t xml:space="preserve">Montáž konzol nebo nástavců pro osazení dopravních značek  velikosti do 1 m2 na sloupek</t>
  </si>
  <si>
    <t>50</t>
  </si>
  <si>
    <t>JTA.0013702.URS</t>
  </si>
  <si>
    <t>EXTRUNET - výstražná fólie z polyethylenu šíře 33cm</t>
  </si>
  <si>
    <t>-1924979631</t>
  </si>
  <si>
    <t>51</t>
  </si>
  <si>
    <t>40445620</t>
  </si>
  <si>
    <t>zákazové, příkazové dopravní značky B1-B34, C1-15 700mm</t>
  </si>
  <si>
    <t>1347035837</t>
  </si>
  <si>
    <t>52</t>
  </si>
  <si>
    <t>40445162</t>
  </si>
  <si>
    <t>sloupek směrový silniční plastový 1,0m</t>
  </si>
  <si>
    <t>-624080024</t>
  </si>
  <si>
    <t>53</t>
  </si>
  <si>
    <t>Žlab ACO DRAIN V500</t>
  </si>
  <si>
    <t>1260835427</t>
  </si>
  <si>
    <t>"Žlab ACO DRAIN V500"42</t>
  </si>
  <si>
    <t>Trubní vedení</t>
  </si>
  <si>
    <t>54</t>
  </si>
  <si>
    <t>871228111</t>
  </si>
  <si>
    <t>Kladení drenážního potrubí z tvrdého PVC průměru do 150 mm</t>
  </si>
  <si>
    <t>-1631764153</t>
  </si>
  <si>
    <t xml:space="preserve">Kladení drenážního potrubí z plastických hmot  do připravené rýhy z tvrdého PVC, průměru přes 90 do 150 mm</t>
  </si>
  <si>
    <t>55</t>
  </si>
  <si>
    <t>899621111</t>
  </si>
  <si>
    <t>Obetonování drenážního potrubí betonem tř. C12/15 do 150 mm trub DN 100</t>
  </si>
  <si>
    <t>-2066165811</t>
  </si>
  <si>
    <t xml:space="preserve">Obetonování drenážního potrubí prostým betonem  tl. obetonování do 150 mm, trub DN do 100</t>
  </si>
  <si>
    <t>"Chránička kabelu Cetin"11.4</t>
  </si>
  <si>
    <t>56</t>
  </si>
  <si>
    <t>871310320</t>
  </si>
  <si>
    <t>Montáž kanalizačního potrubí hladkého plnostěnného SN 12 z polypropylenu DN 150</t>
  </si>
  <si>
    <t>-1932218348</t>
  </si>
  <si>
    <t>Montáž kanalizačního potrubí z plastů z polypropylenu PP hladkého plnostěnného SN 12 DN 150</t>
  </si>
  <si>
    <t>57</t>
  </si>
  <si>
    <t>871315241</t>
  </si>
  <si>
    <t>Kanalizační potrubí z tvrdého PVC vícevrstvé tuhost třídy SN12 DN 150</t>
  </si>
  <si>
    <t>-1227244364</t>
  </si>
  <si>
    <t>Kanalizační potrubí z tvrdého PVC v otevřeném výkopu ve sklonu do 20 %, hladkého plnostěnného vícevrstvého, tuhost třídy SN 12 DN 150</t>
  </si>
  <si>
    <t>58</t>
  </si>
  <si>
    <t>895931111</t>
  </si>
  <si>
    <t>Vpusti kanalizačních horské z betonu prostého C12/15 velikosti 1200/600 mm</t>
  </si>
  <si>
    <t>-809027432</t>
  </si>
  <si>
    <t xml:space="preserve">Vpusti kanalizační horské  z betonu prostého tř. C 12/15 velikosti 1200/600 mm</t>
  </si>
  <si>
    <t>59</t>
  </si>
  <si>
    <t>R004</t>
  </si>
  <si>
    <t>Osazení horské vpusti</t>
  </si>
  <si>
    <t>stavba</t>
  </si>
  <si>
    <t>-291386327</t>
  </si>
  <si>
    <t>60</t>
  </si>
  <si>
    <t>211531111</t>
  </si>
  <si>
    <t>Výplň odvodňovacích žeber nebo trativodů kamenivem hrubým drceným frakce 16 až 63 mm</t>
  </si>
  <si>
    <t>-243731278</t>
  </si>
  <si>
    <t xml:space="preserve">Výplň kamenivem do rýh odvodňovacích žeber nebo trativodů  bez zhutnění, s úpravou povrchu výplně kamenivem hrubým drceným frakce 16 až 63 mm</t>
  </si>
  <si>
    <t>61</t>
  </si>
  <si>
    <t>211571112</t>
  </si>
  <si>
    <t>Výplň odvodňovacích žeber nebo trativodů štěrkopískem netříděným</t>
  </si>
  <si>
    <t>2091881610</t>
  </si>
  <si>
    <t xml:space="preserve">Výplň kamenivem do rýh odvodňovacích žeber nebo trativodů  bez zhutnění, s úpravou povrchu výplně štěrkopískem netříděným</t>
  </si>
  <si>
    <t>62</t>
  </si>
  <si>
    <t>28611223</t>
  </si>
  <si>
    <t>trubka drenážní flexibilní celoperforovaná PVC-U SN 4 DN 100 pro meliorace, dočasné nebo odlehčovací drenáže</t>
  </si>
  <si>
    <t>1288312542</t>
  </si>
  <si>
    <t>63</t>
  </si>
  <si>
    <t>899722114</t>
  </si>
  <si>
    <t>Krytí potrubí z plastů výstražnou fólií z PVC 40 cm</t>
  </si>
  <si>
    <t>1254057013</t>
  </si>
  <si>
    <t>Krytí potrubí z plastů výstražnou fólií z PVC šířky 40 cm</t>
  </si>
  <si>
    <t>Ostatní konstrukce a práce, bourání</t>
  </si>
  <si>
    <t>64</t>
  </si>
  <si>
    <t>936173112</t>
  </si>
  <si>
    <t>Osazování ocelových konstrukcí na zdi a valy hmotnosti do 50 kg</t>
  </si>
  <si>
    <t>1264450541</t>
  </si>
  <si>
    <t xml:space="preserve">Osazení doplňkových ocelových konstrukcí na konstrukcích zdí a valů  o hmotnosti jednotlivě přes 20 do 50 kg</t>
  </si>
  <si>
    <t>65</t>
  </si>
  <si>
    <t>R001</t>
  </si>
  <si>
    <t>Ocelové nosiče HEB</t>
  </si>
  <si>
    <t>-990883420</t>
  </si>
  <si>
    <t>Ocelové nosiče HEB, výška 100 mm</t>
  </si>
  <si>
    <t>171*3</t>
  </si>
  <si>
    <t>66</t>
  </si>
  <si>
    <t>153111114</t>
  </si>
  <si>
    <t>Příčné řezání ocelových zaberaněných štětovnic z terénu</t>
  </si>
  <si>
    <t>-2125857484</t>
  </si>
  <si>
    <t xml:space="preserve">Úprava ocelových štětovnic pro štětové stěny  řezání z terénu, štětovnic zaberaněných příčné</t>
  </si>
  <si>
    <t>67</t>
  </si>
  <si>
    <t>153112121</t>
  </si>
  <si>
    <t>Zaberanění ocelových štětovnic na dl do 4 m ve standardních podmínkách z terénu</t>
  </si>
  <si>
    <t>-238196064</t>
  </si>
  <si>
    <t xml:space="preserve">Zřízení beraněných stěn z ocelových štětovnic  z terénu zaberanění štětovnic ve standardních podmínkách, délky do 4 m</t>
  </si>
  <si>
    <t>"Zaražení ocelových H profilů"171*0.1*1</t>
  </si>
  <si>
    <t>68</t>
  </si>
  <si>
    <t>60556102</t>
  </si>
  <si>
    <t>řezivo dubové sušené tl 60mm</t>
  </si>
  <si>
    <t>-500959880</t>
  </si>
  <si>
    <t>340*2*0.06</t>
  </si>
  <si>
    <t>69</t>
  </si>
  <si>
    <t>R10</t>
  </si>
  <si>
    <t>Osazení fošen</t>
  </si>
  <si>
    <t>2117651006</t>
  </si>
  <si>
    <t>340*2</t>
  </si>
  <si>
    <t>70</t>
  </si>
  <si>
    <t>938902203</t>
  </si>
  <si>
    <t>Čištění příkopů ručně š dna do 400 mm objem nánosu do 0,50 m3/m</t>
  </si>
  <si>
    <t>-393749402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</si>
  <si>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</si>
  <si>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"silniční příkop" 50+20</t>
  </si>
  <si>
    <t>998</t>
  </si>
  <si>
    <t>Přesun hmot</t>
  </si>
  <si>
    <t>71</t>
  </si>
  <si>
    <t>998225111</t>
  </si>
  <si>
    <t>Přesun hmot pro pozemní komunikace s krytem z kamene, monolitickým betonovým nebo živičným</t>
  </si>
  <si>
    <t>-1124839284</t>
  </si>
  <si>
    <t xml:space="preserve">Přesun hmot pro komunikace s krytem z kameniva, monolitickým betonovým nebo živičným  dopravní vzdálenost do 200 m jakékoliv délky objektu</t>
  </si>
  <si>
    <t>0.116+17.301+302.531+5785.936+1720.332+63.518</t>
  </si>
  <si>
    <t>VRN</t>
  </si>
  <si>
    <t>Vedlejší rozpočtové náklady</t>
  </si>
  <si>
    <t>72</t>
  </si>
  <si>
    <t>012103000</t>
  </si>
  <si>
    <t>Geodetické práce před výstavbou</t>
  </si>
  <si>
    <t>741278697</t>
  </si>
  <si>
    <t>73</t>
  </si>
  <si>
    <t>013254000</t>
  </si>
  <si>
    <t>Dokumentace skutečného provedení stavby</t>
  </si>
  <si>
    <t>-775463629</t>
  </si>
  <si>
    <t>74</t>
  </si>
  <si>
    <t>030001000</t>
  </si>
  <si>
    <t>Zařízení staveniště</t>
  </si>
  <si>
    <t>715227106</t>
  </si>
  <si>
    <t>75</t>
  </si>
  <si>
    <t>034303000</t>
  </si>
  <si>
    <t>Dopravní značení na staveništi</t>
  </si>
  <si>
    <t>-1538754084</t>
  </si>
  <si>
    <t>76</t>
  </si>
  <si>
    <t>043134000</t>
  </si>
  <si>
    <t>Zkoušky zatěžovací</t>
  </si>
  <si>
    <t>ks</t>
  </si>
  <si>
    <t>2011039872</t>
  </si>
  <si>
    <t>77</t>
  </si>
  <si>
    <t>R003</t>
  </si>
  <si>
    <t>Ochrana sloupů VN při výstavbě</t>
  </si>
  <si>
    <t>-874201541</t>
  </si>
  <si>
    <t>78</t>
  </si>
  <si>
    <t>R005</t>
  </si>
  <si>
    <t>Ochrana vedení CETIN</t>
  </si>
  <si>
    <t>512</t>
  </si>
  <si>
    <t>-858657914</t>
  </si>
  <si>
    <t>P</t>
  </si>
  <si>
    <t>Poznámka k položce:_x000d_
délka cca 23 m</t>
  </si>
  <si>
    <t>79</t>
  </si>
  <si>
    <t>011314000</t>
  </si>
  <si>
    <t>Archeologický dohled</t>
  </si>
  <si>
    <t>1516970895</t>
  </si>
  <si>
    <t>02 - Polní cesta PC10-SO-02</t>
  </si>
  <si>
    <t xml:space="preserve">    4 - Vodorovné konstrukce</t>
  </si>
  <si>
    <t>998 - Přesun hmot</t>
  </si>
  <si>
    <t>730603054</t>
  </si>
  <si>
    <t>-277733567</t>
  </si>
  <si>
    <t>-950555023</t>
  </si>
  <si>
    <t>1041101007</t>
  </si>
  <si>
    <t>1188774162</t>
  </si>
  <si>
    <t>"Přebytečná ornice"50.76</t>
  </si>
  <si>
    <t>1190212387</t>
  </si>
  <si>
    <t>407170862</t>
  </si>
  <si>
    <t>2077.125*16</t>
  </si>
  <si>
    <t>-837333484</t>
  </si>
  <si>
    <t>-1915729176</t>
  </si>
  <si>
    <t>"Hmotnost v tunách"2077.125*1.7</t>
  </si>
  <si>
    <t>750684778</t>
  </si>
  <si>
    <t>-506905556</t>
  </si>
  <si>
    <t>-1988452552</t>
  </si>
  <si>
    <t>499611376</t>
  </si>
  <si>
    <t>3946.41*0.035</t>
  </si>
  <si>
    <t>-1951266035</t>
  </si>
  <si>
    <t>-1711495837</t>
  </si>
  <si>
    <t>97194620</t>
  </si>
  <si>
    <t>-246774723</t>
  </si>
  <si>
    <t>183102134</t>
  </si>
  <si>
    <t>Hloubení jamek bez výměny půdy zeminy tř 1 až 4 objem do 0,125 m3 ve svahu do 1:2</t>
  </si>
  <si>
    <t>974553795</t>
  </si>
  <si>
    <t xml:space="preserve">Hloubení jamek pro vysazování rostlin v zemině tř.1 až 4 bez výměny půdy  na svahu přes 1:5 do 1:2, objemu přes 0,05 do 0,125 m3</t>
  </si>
  <si>
    <t>184102122</t>
  </si>
  <si>
    <t>Výsadba dřeviny s balem D do 0,3 m do jamky se zalitím ve svahu do 1:2</t>
  </si>
  <si>
    <t>-512963053</t>
  </si>
  <si>
    <t xml:space="preserve">Výsadba dřeviny s balem do předem vyhloubené jamky se zalitím  na svahu přes 1:5 do 1:2, při průměru balu přes 200 do 300 mm</t>
  </si>
  <si>
    <t>02650381</t>
  </si>
  <si>
    <t>jeřáb ptačí /Sorbus aucuparia/ 150-200cm</t>
  </si>
  <si>
    <t>-1989223022</t>
  </si>
  <si>
    <t>184813121</t>
  </si>
  <si>
    <t>Ochrana dřevin před okusem mechanicky pletivem v rovině a svahu do 1:5</t>
  </si>
  <si>
    <t>-1523914146</t>
  </si>
  <si>
    <t>Ochrana dřevin před okusem zvěří mechanicky v rovině nebo ve svahu do 1:5, pletivem, výšky do 2 m</t>
  </si>
  <si>
    <t>184813125</t>
  </si>
  <si>
    <t>Příplatek k ochraně dřevin před okusem mechanicky pletivem ve svahu do 1:2</t>
  </si>
  <si>
    <t>-915018537</t>
  </si>
  <si>
    <t>Ochrana dřevin před okusem zvěří mechanicky Příplatek k ceně za mechanickou ochranu ve svahu přes 1:5 do 1:2</t>
  </si>
  <si>
    <t>60591253</t>
  </si>
  <si>
    <t>kůl vyvazovací dřevěný impregnovaný D 8cm dl 2m</t>
  </si>
  <si>
    <t>1728367446</t>
  </si>
  <si>
    <t>184911422</t>
  </si>
  <si>
    <t>Mulčování rostlin kůrou tl. do 0,1 m ve svahu do 1:2</t>
  </si>
  <si>
    <t>-757134668</t>
  </si>
  <si>
    <t>Mulčování vysazených rostlin mulčovací kůrou, tl. do 100 mm na svahu přes 1:5 do 1:2</t>
  </si>
  <si>
    <t>10391100</t>
  </si>
  <si>
    <t>kůra mulčovací VL</t>
  </si>
  <si>
    <t>-545875516</t>
  </si>
  <si>
    <t>185804311</t>
  </si>
  <si>
    <t>Zalití rostlin vodou plocha do 20 m2</t>
  </si>
  <si>
    <t>2060939102</t>
  </si>
  <si>
    <t>Zalití rostlin vodou plochy záhonů jednotlivě do 20 m2</t>
  </si>
  <si>
    <t>185851121</t>
  </si>
  <si>
    <t>Dovoz vody pro zálivku rostlin za vzdálenost do 1000 m</t>
  </si>
  <si>
    <t>824172259</t>
  </si>
  <si>
    <t xml:space="preserve">Dovoz vody pro zálivku rostlin  na vzdálenost do 1000 m</t>
  </si>
  <si>
    <t>185851129</t>
  </si>
  <si>
    <t>Příplatek k dovozu vody pro zálivku rostlin do 1000 m ZKD 1000 m</t>
  </si>
  <si>
    <t>746901833</t>
  </si>
  <si>
    <t xml:space="preserve">Dovoz vody pro zálivku rostlin  Příplatek k ceně za každých dalších i započatých 1000 m</t>
  </si>
  <si>
    <t>5*0.67</t>
  </si>
  <si>
    <t>-800131024</t>
  </si>
  <si>
    <t>355212701</t>
  </si>
  <si>
    <t>1209076628</t>
  </si>
  <si>
    <t>273313611</t>
  </si>
  <si>
    <t>Základové desky z betonu tř. C 16/20</t>
  </si>
  <si>
    <t>650982209</t>
  </si>
  <si>
    <t>Základy z betonu prostého desky z betonu kamenem neprokládaného tř. C 16/20</t>
  </si>
  <si>
    <t>839034683</t>
  </si>
  <si>
    <t>2007327887</t>
  </si>
  <si>
    <t>-828944204</t>
  </si>
  <si>
    <t>-160479182</t>
  </si>
  <si>
    <t>1836466326</t>
  </si>
  <si>
    <t>797378816</t>
  </si>
  <si>
    <t>-1132001541</t>
  </si>
  <si>
    <t>-89140818</t>
  </si>
  <si>
    <t>1708025552</t>
  </si>
  <si>
    <t>6100.52*0.2*0.04</t>
  </si>
  <si>
    <t>-441557371</t>
  </si>
  <si>
    <t>-962277087</t>
  </si>
  <si>
    <t>975169929</t>
  </si>
  <si>
    <t>40440798</t>
  </si>
  <si>
    <t>2*0.5*1041</t>
  </si>
  <si>
    <t>1717809888</t>
  </si>
  <si>
    <t>-1653006013</t>
  </si>
  <si>
    <t>596412313</t>
  </si>
  <si>
    <t>Kladení dlažby z vegetačních tvárnic pozemních komunikací tl 100 mm přes 300 m2</t>
  </si>
  <si>
    <t>-673903871</t>
  </si>
  <si>
    <t xml:space="preserve">Kladení dlažby z betonových vegetačních dlaždic pozemních komunikací  s ložem z kameniva těženého nebo drceného tl. do 50 mm, s vyplněním spár a vegetačních otvorů, s hutněním vibrováním tl. 100 mm, bez rozlišení skupiny, pro plochy přes 300 m2</t>
  </si>
  <si>
    <t>BBC.0007467.URS</t>
  </si>
  <si>
    <t>tvárnice betonová zatravňovací 10, 60x40x10cm</t>
  </si>
  <si>
    <t>1687202722</t>
  </si>
  <si>
    <t>596841220</t>
  </si>
  <si>
    <t>Kladení betonové dlažby komunikací pro pěší do lože z cement malty vel do 0,25 m2 plochy do 50 m2</t>
  </si>
  <si>
    <t>1692896373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</si>
  <si>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do 50 m2</t>
  </si>
  <si>
    <t>0.5*50.5</t>
  </si>
  <si>
    <t>PFB.2170161</t>
  </si>
  <si>
    <t>Silniční přídlažba - krajník nízký a vysoký ABK 50/25/10 II nat</t>
  </si>
  <si>
    <t>1359915003</t>
  </si>
  <si>
    <t>-783612902</t>
  </si>
  <si>
    <t>"Žlab ACO DRAIN V500"45</t>
  </si>
  <si>
    <t>1764017999</t>
  </si>
  <si>
    <t>1.58+94.22+59.786+5926.648</t>
  </si>
  <si>
    <t>-1903058447</t>
  </si>
  <si>
    <t>-529336986</t>
  </si>
  <si>
    <t>-899955185</t>
  </si>
  <si>
    <t>-1681364597</t>
  </si>
  <si>
    <t>-1888838476</t>
  </si>
  <si>
    <t>1093284649</t>
  </si>
  <si>
    <t>03 - Polní cesta PC10-SO-03</t>
  </si>
  <si>
    <t>-1338824814</t>
  </si>
  <si>
    <t>508529146</t>
  </si>
  <si>
    <t>1233848814</t>
  </si>
  <si>
    <t>671067112</t>
  </si>
  <si>
    <t>-649505533</t>
  </si>
  <si>
    <t>"Přebytečná ornice"342.69</t>
  </si>
  <si>
    <t>-2034268865</t>
  </si>
  <si>
    <t>1064984842</t>
  </si>
  <si>
    <t>1841.65*16</t>
  </si>
  <si>
    <t>-1800114152</t>
  </si>
  <si>
    <t>171103202</t>
  </si>
  <si>
    <t>Uložení sypanin z horniny třídy těžitelnosti I a II, skupiny 1 až 4 do hrází nádrží se zhutněním 100 % PS C s příměsí jílu do 50 %</t>
  </si>
  <si>
    <t>1733154436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</si>
  <si>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</si>
  <si>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1568486207</t>
  </si>
  <si>
    <t>"Hmotnost v tunách"1841.65*1.7</t>
  </si>
  <si>
    <t>2023571024</t>
  </si>
  <si>
    <t>913911387</t>
  </si>
  <si>
    <t>573484745</t>
  </si>
  <si>
    <t>-1062634190</t>
  </si>
  <si>
    <t>6036.11*0.035</t>
  </si>
  <si>
    <t>420365029</t>
  </si>
  <si>
    <t>-642794174</t>
  </si>
  <si>
    <t>1162970765</t>
  </si>
  <si>
    <t>-1363575656</t>
  </si>
  <si>
    <t>-368923114</t>
  </si>
  <si>
    <t>2007204917</t>
  </si>
  <si>
    <t>-949778490</t>
  </si>
  <si>
    <t>1417355223</t>
  </si>
  <si>
    <t>1780025421</t>
  </si>
  <si>
    <t>423225820</t>
  </si>
  <si>
    <t>-346419002</t>
  </si>
  <si>
    <t>5.5*0.1</t>
  </si>
  <si>
    <t>-2129961344</t>
  </si>
  <si>
    <t>1214654581</t>
  </si>
  <si>
    <t>946683732</t>
  </si>
  <si>
    <t>5*0.22</t>
  </si>
  <si>
    <t>-23354219</t>
  </si>
  <si>
    <t>-1855918465</t>
  </si>
  <si>
    <t>677089156</t>
  </si>
  <si>
    <t>-804722779</t>
  </si>
  <si>
    <t>-67703095</t>
  </si>
  <si>
    <t>"Pro sedimentační jímky"0.588</t>
  </si>
  <si>
    <t>15.44</t>
  </si>
  <si>
    <t>1654263335</t>
  </si>
  <si>
    <t>-1909923015</t>
  </si>
  <si>
    <t>451315115</t>
  </si>
  <si>
    <t>Podkladní nebo výplňová vrstva z betonu C 16/20 tl do 100 mm</t>
  </si>
  <si>
    <t>1431651388</t>
  </si>
  <si>
    <t xml:space="preserve">Podkladní a výplňové vrstvy z betonu prostého  tloušťky do 100 mm, z betonu C 16/20</t>
  </si>
  <si>
    <t>920588893</t>
  </si>
  <si>
    <t>-1951195721</t>
  </si>
  <si>
    <t>465513228</t>
  </si>
  <si>
    <t>Dlažba z lomového kamene na cementovou maltu s vyspárováním tl 250 mm pro hydromeliorace</t>
  </si>
  <si>
    <t>-44064109</t>
  </si>
  <si>
    <t xml:space="preserve">Dlažba z lomového kamene lomařsky upraveného  vodorovná nebo ve sklonu na cementovou maltu ze 400 kg cementu na m3 malty, s vyspárováním cementovou maltou MCs tl. 250 mm</t>
  </si>
  <si>
    <t>-1617372845</t>
  </si>
  <si>
    <t>597902733</t>
  </si>
  <si>
    <t>-547968826</t>
  </si>
  <si>
    <t>2008475565</t>
  </si>
  <si>
    <t>-391564397</t>
  </si>
  <si>
    <t>389494168</t>
  </si>
  <si>
    <t>718423723</t>
  </si>
  <si>
    <t>8376.64*0.2*0.04</t>
  </si>
  <si>
    <t>-1066976679</t>
  </si>
  <si>
    <t>2*0.5*1374</t>
  </si>
  <si>
    <t>1589662362</t>
  </si>
  <si>
    <t>1825963687</t>
  </si>
  <si>
    <t>613322551</t>
  </si>
  <si>
    <t>-1287426673</t>
  </si>
  <si>
    <t>-1329336095</t>
  </si>
  <si>
    <t>369199868</t>
  </si>
  <si>
    <t>-1207427447</t>
  </si>
  <si>
    <t>59217032</t>
  </si>
  <si>
    <t>obrubník betonový silniční 1000x150x150mm</t>
  </si>
  <si>
    <t>-498567421</t>
  </si>
  <si>
    <t>633402729</t>
  </si>
  <si>
    <t>468527825</t>
  </si>
  <si>
    <t>"Žlab ACO DRAIN V 500"48</t>
  </si>
  <si>
    <t>328498012</t>
  </si>
  <si>
    <t>0.685+354.817+325.956+5402.408</t>
  </si>
  <si>
    <t>-645710938</t>
  </si>
  <si>
    <t>-1525554121</t>
  </si>
  <si>
    <t>-1716333604</t>
  </si>
  <si>
    <t>629643282</t>
  </si>
  <si>
    <t>-731130443</t>
  </si>
  <si>
    <t>2029729779</t>
  </si>
  <si>
    <t>04 - Polní cesta PC10-SO-04</t>
  </si>
  <si>
    <t>2 - Základy a zvláštní zakládání</t>
  </si>
  <si>
    <t>997 - Přesun sutě</t>
  </si>
  <si>
    <t>HSV - Práce a dodávky HSV</t>
  </si>
  <si>
    <t>112101103</t>
  </si>
  <si>
    <t>Odstranění stromů listnatých průměru kmene do 700 mm</t>
  </si>
  <si>
    <t>-1396680054</t>
  </si>
  <si>
    <t>Odstranění stromů s odřezáním kmene a s odvětvením listnatých, průměru kmene přes 500 do 700 mm</t>
  </si>
  <si>
    <t>-878676522</t>
  </si>
  <si>
    <t>112211113</t>
  </si>
  <si>
    <t>Spálení pařezu D do 1,0 m</t>
  </si>
  <si>
    <t>-525148546</t>
  </si>
  <si>
    <t xml:space="preserve">Spálení pařezů na hromadách  průměru přes 0,50 do 1,00 m</t>
  </si>
  <si>
    <t>112251103</t>
  </si>
  <si>
    <t>Odstranění pařezů D do 700 mm</t>
  </si>
  <si>
    <t>-1952041065</t>
  </si>
  <si>
    <t>Odstranění pařezů strojně s jejich vykopáním, vytrháním nebo odstřelením průměru přes 500 do 700 mm</t>
  </si>
  <si>
    <t>-86796715</t>
  </si>
  <si>
    <t>-1357778183</t>
  </si>
  <si>
    <t>-495275400</t>
  </si>
  <si>
    <t>132212111</t>
  </si>
  <si>
    <t>Hloubení rýh š do 800 mm v soudržných horninách třídy těžitelnosti I, skupiny 3 ručně</t>
  </si>
  <si>
    <t>1457211147</t>
  </si>
  <si>
    <t>Hloubení rýh šířky do 800 mm ručně zapažených i nezapažených, s urovnáním dna do předepsaného profilu a spádu v hornině třídy těžitelnosti I skupiny 3 soudržných</t>
  </si>
  <si>
    <t>125968406</t>
  </si>
  <si>
    <t>-135530946</t>
  </si>
  <si>
    <t>-1920850507</t>
  </si>
  <si>
    <t>-1064373085</t>
  </si>
  <si>
    <t>2630.37*16</t>
  </si>
  <si>
    <t>-988999848</t>
  </si>
  <si>
    <t>1133065017</t>
  </si>
  <si>
    <t>"Hmotnost v tunách"2630.37*1.7</t>
  </si>
  <si>
    <t>1266385541</t>
  </si>
  <si>
    <t>1658325647</t>
  </si>
  <si>
    <t>-1565272794</t>
  </si>
  <si>
    <t>-1331640253</t>
  </si>
  <si>
    <t>3565.39*0.035</t>
  </si>
  <si>
    <t>1746296711</t>
  </si>
  <si>
    <t>80270271</t>
  </si>
  <si>
    <t>-748179602</t>
  </si>
  <si>
    <t>1916045032</t>
  </si>
  <si>
    <t>1422512363</t>
  </si>
  <si>
    <t>-1630980507</t>
  </si>
  <si>
    <t>1273492535</t>
  </si>
  <si>
    <t>1754965928</t>
  </si>
  <si>
    <t>-769128391</t>
  </si>
  <si>
    <t>-236617669</t>
  </si>
  <si>
    <t>-1274700500</t>
  </si>
  <si>
    <t>1792049543</t>
  </si>
  <si>
    <t>-1534920914</t>
  </si>
  <si>
    <t>1129492571</t>
  </si>
  <si>
    <t>-400960167</t>
  </si>
  <si>
    <t>5*0.11</t>
  </si>
  <si>
    <t>Základy a zvláštní zakládání</t>
  </si>
  <si>
    <t>179887563</t>
  </si>
  <si>
    <t>213141131</t>
  </si>
  <si>
    <t>Zřízení vrstvy z geotextilie ve sklonu do 1:1 š do 3 m</t>
  </si>
  <si>
    <t>-1458548310</t>
  </si>
  <si>
    <t xml:space="preserve">Zřízení vrstvy z geotextilie  filtrační, separační, odvodňovací, ochranné, výztužné nebo protierozní ve sklonu přes 1:2 do 1:1, šířky do 3 m</t>
  </si>
  <si>
    <t>69311060</t>
  </si>
  <si>
    <t>geotextilie netkaná separační, ochranná, filtrační, drenážní PP 200g/m2</t>
  </si>
  <si>
    <t>260099019</t>
  </si>
  <si>
    <t>-196754157</t>
  </si>
  <si>
    <t>956506347</t>
  </si>
  <si>
    <t>1759037021</t>
  </si>
  <si>
    <t>346404225</t>
  </si>
  <si>
    <t>-1952534694</t>
  </si>
  <si>
    <t>-1737837778</t>
  </si>
  <si>
    <t>-960574373</t>
  </si>
  <si>
    <t>-1129823723</t>
  </si>
  <si>
    <t>-1269522082</t>
  </si>
  <si>
    <t>PFB.2220202</t>
  </si>
  <si>
    <t>Žlab odvodňovací TBZ 50/50/13</t>
  </si>
  <si>
    <t>1923351395</t>
  </si>
  <si>
    <t>-1280261355</t>
  </si>
  <si>
    <t>2084013747</t>
  </si>
  <si>
    <t>1611540933</t>
  </si>
  <si>
    <t>-703682488</t>
  </si>
  <si>
    <t>-1027488162</t>
  </si>
  <si>
    <t>-1255999716</t>
  </si>
  <si>
    <t>1705696566</t>
  </si>
  <si>
    <t>6100.26*0.2*0.04</t>
  </si>
  <si>
    <t>-1332781289</t>
  </si>
  <si>
    <t>2*0.5*1237</t>
  </si>
  <si>
    <t>1485065942</t>
  </si>
  <si>
    <t>-391361225</t>
  </si>
  <si>
    <t>-593726493</t>
  </si>
  <si>
    <t>-236379811</t>
  </si>
  <si>
    <t>-214131566</t>
  </si>
  <si>
    <t>-1325051511</t>
  </si>
  <si>
    <t>Odvodňovací plastový žlab pro zatížení D400 vnitřní š 500 mm dl. 1000 mm s roštem kompozitovým</t>
  </si>
  <si>
    <t>-373580194</t>
  </si>
  <si>
    <t>"Žlab ACO DRAIN V500"18</t>
  </si>
  <si>
    <t>1346038773</t>
  </si>
  <si>
    <t>1202215528</t>
  </si>
  <si>
    <t>2091379275</t>
  </si>
  <si>
    <t>-1135141508</t>
  </si>
  <si>
    <t>-912679360</t>
  </si>
  <si>
    <t>997</t>
  </si>
  <si>
    <t>Přesun sutě</t>
  </si>
  <si>
    <t>779629437</t>
  </si>
  <si>
    <t>997002511</t>
  </si>
  <si>
    <t>Vodorovné přemístění suti a vybouraných hmot bez naložení ale se složením a urovnáním do 1 km</t>
  </si>
  <si>
    <t>-875560309</t>
  </si>
  <si>
    <t xml:space="preserve">Vodorovné přemístění suti a vybouraných hmot  bez naložení, se složením a hrubým urovnáním na vzdálenost do 1 km</t>
  </si>
  <si>
    <t>260*0.2*2,5</t>
  </si>
  <si>
    <t>997002519</t>
  </si>
  <si>
    <t>Příplatek ZKD 1 km přemístění suti a vybouraných hmot</t>
  </si>
  <si>
    <t>-1492655436</t>
  </si>
  <si>
    <t xml:space="preserve">Vodorovné přemístění suti a vybouraných hmot  bez naložení, se složením a hrubým urovnáním Příplatek k ceně za každý další i započatý 1 km přes 1 km</t>
  </si>
  <si>
    <t>260*0.2*2,5*25</t>
  </si>
  <si>
    <t>997013602</t>
  </si>
  <si>
    <t>Poplatek za uložení na skládce (skládkovné) stavebního odpadu železobetonového kód odpadu 17 01 01</t>
  </si>
  <si>
    <t>1902041380</t>
  </si>
  <si>
    <t>Poplatek za uložení stavebního odpadu na skládce (skládkovné) z armovaného betonu zatříděného do Katalogu odpadů pod kódem 17 01 01</t>
  </si>
  <si>
    <t>-2059937604</t>
  </si>
  <si>
    <t>0.362+465.811+39.673+30.763+6446.111+519.738</t>
  </si>
  <si>
    <t>HSV</t>
  </si>
  <si>
    <t>Práce a dodávky HSV</t>
  </si>
  <si>
    <t>-1255513402</t>
  </si>
  <si>
    <t>-1078479916</t>
  </si>
  <si>
    <t>1804804526</t>
  </si>
  <si>
    <t>952779133</t>
  </si>
  <si>
    <t>-1568249252</t>
  </si>
  <si>
    <t>soubor</t>
  </si>
  <si>
    <t>96566709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</si>
</sst>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2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s="1" customFormat="1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s="1" customFormat="1" ht="12" customHeight="1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17</v>
      </c>
      <c r="AL7" s="21"/>
      <c r="AM7" s="21"/>
      <c r="AN7" s="25" t="s">
        <v>1</v>
      </c>
      <c r="AO7" s="21"/>
      <c r="AP7" s="21"/>
      <c r="AQ7" s="21"/>
      <c r="AR7" s="19"/>
      <c r="BS7" s="16" t="s">
        <v>6</v>
      </c>
    </row>
    <row r="8" s="1" customFormat="1" ht="12" customHeight="1">
      <c r="B8" s="20"/>
      <c r="C8" s="21"/>
      <c r="D8" s="28" t="s">
        <v>18</v>
      </c>
      <c r="E8" s="21"/>
      <c r="F8" s="21"/>
      <c r="G8" s="21"/>
      <c r="H8" s="21"/>
      <c r="I8" s="21"/>
      <c r="J8" s="21"/>
      <c r="K8" s="25" t="s">
        <v>19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20</v>
      </c>
      <c r="AL8" s="21"/>
      <c r="AM8" s="21"/>
      <c r="AN8" s="25" t="s">
        <v>21</v>
      </c>
      <c r="AO8" s="21"/>
      <c r="AP8" s="21"/>
      <c r="AQ8" s="21"/>
      <c r="AR8" s="19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="1" customFormat="1" ht="12" customHeight="1">
      <c r="B10" s="20"/>
      <c r="C10" s="21"/>
      <c r="D10" s="28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23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s="1" customFormat="1" ht="18.48" customHeight="1">
      <c r="B11" s="20"/>
      <c r="C11" s="21"/>
      <c r="D11" s="21"/>
      <c r="E11" s="25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23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19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25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="1" customFormat="1" ht="12" customHeight="1">
      <c r="B16" s="20"/>
      <c r="C16" s="21"/>
      <c r="D16" s="28" t="s">
        <v>27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23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s="1" customFormat="1" ht="18.48" customHeight="1">
      <c r="B17" s="20"/>
      <c r="C17" s="21"/>
      <c r="D17" s="21"/>
      <c r="E17" s="25" t="s">
        <v>28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29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23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s="1" customFormat="1" ht="18.48" customHeight="1">
      <c r="B20" s="20"/>
      <c r="C20" s="21"/>
      <c r="D20" s="21"/>
      <c r="E20" s="25" t="s">
        <v>19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29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="1" customFormat="1" ht="16.5" customHeight="1">
      <c r="B23" s="20"/>
      <c r="C23" s="21"/>
      <c r="D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="1" customFormat="1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1" customFormat="1" ht="14.4" customHeight="1">
      <c r="B26" s="20"/>
      <c r="C26" s="21"/>
      <c r="D26" s="31" t="s">
        <v>32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2">
        <f>ROUND(AG94,2)</f>
        <v>63279065.189999998</v>
      </c>
      <c r="AL26" s="21"/>
      <c r="AM26" s="21"/>
      <c r="AN26" s="21"/>
      <c r="AO26" s="21"/>
      <c r="AP26" s="21"/>
      <c r="AQ26" s="21"/>
      <c r="AR26" s="19"/>
    </row>
    <row r="27" s="1" customFormat="1" ht="14.4" customHeight="1">
      <c r="B27" s="20"/>
      <c r="C27" s="21"/>
      <c r="D27" s="31" t="s">
        <v>33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2">
        <f>ROUND(AG100, 2)</f>
        <v>0</v>
      </c>
      <c r="AL27" s="32"/>
      <c r="AM27" s="32"/>
      <c r="AN27" s="32"/>
      <c r="AO27" s="32"/>
      <c r="AP27" s="21"/>
      <c r="AQ27" s="21"/>
      <c r="AR27" s="19"/>
    </row>
    <row r="28" s="2" customFormat="1" ht="6.96" customHeigh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6"/>
      <c r="BE28" s="33"/>
    </row>
    <row r="29" s="2" customFormat="1" ht="25.92" customHeight="1">
      <c r="A29" s="33"/>
      <c r="B29" s="34"/>
      <c r="C29" s="35"/>
      <c r="D29" s="37" t="s">
        <v>34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9">
        <f>ROUND(AK26 + AK27, 2)</f>
        <v>63279065.189999998</v>
      </c>
      <c r="AL29" s="38"/>
      <c r="AM29" s="38"/>
      <c r="AN29" s="38"/>
      <c r="AO29" s="38"/>
      <c r="AP29" s="35"/>
      <c r="AQ29" s="35"/>
      <c r="AR29" s="36"/>
      <c r="BE29" s="33"/>
    </row>
    <row r="30" s="2" customFormat="1" ht="6.96" customHeight="1">
      <c r="A30" s="33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BE30" s="33"/>
    </row>
    <row r="31" s="2" customFormat="1">
      <c r="A31" s="33"/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40" t="s">
        <v>35</v>
      </c>
      <c r="M31" s="40"/>
      <c r="N31" s="40"/>
      <c r="O31" s="40"/>
      <c r="P31" s="40"/>
      <c r="Q31" s="35"/>
      <c r="R31" s="35"/>
      <c r="S31" s="35"/>
      <c r="T31" s="35"/>
      <c r="U31" s="35"/>
      <c r="V31" s="35"/>
      <c r="W31" s="40" t="s">
        <v>36</v>
      </c>
      <c r="X31" s="40"/>
      <c r="Y31" s="40"/>
      <c r="Z31" s="40"/>
      <c r="AA31" s="40"/>
      <c r="AB31" s="40"/>
      <c r="AC31" s="40"/>
      <c r="AD31" s="40"/>
      <c r="AE31" s="40"/>
      <c r="AF31" s="35"/>
      <c r="AG31" s="35"/>
      <c r="AH31" s="35"/>
      <c r="AI31" s="35"/>
      <c r="AJ31" s="35"/>
      <c r="AK31" s="40" t="s">
        <v>37</v>
      </c>
      <c r="AL31" s="40"/>
      <c r="AM31" s="40"/>
      <c r="AN31" s="40"/>
      <c r="AO31" s="40"/>
      <c r="AP31" s="35"/>
      <c r="AQ31" s="35"/>
      <c r="AR31" s="36"/>
      <c r="BE31" s="33"/>
    </row>
    <row r="32" s="3" customFormat="1" ht="14.4" customHeight="1">
      <c r="A32" s="3"/>
      <c r="B32" s="41"/>
      <c r="C32" s="42"/>
      <c r="D32" s="28" t="s">
        <v>38</v>
      </c>
      <c r="E32" s="42"/>
      <c r="F32" s="28" t="s">
        <v>39</v>
      </c>
      <c r="G32" s="42"/>
      <c r="H32" s="42"/>
      <c r="I32" s="42"/>
      <c r="J32" s="42"/>
      <c r="K32" s="42"/>
      <c r="L32" s="43">
        <v>0.20999999999999999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ROUND(AZ94 + SUM(CD100), 2)</f>
        <v>63279065.189999998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f>ROUND(AV94 + SUM(BY100), 2)</f>
        <v>13288603.69</v>
      </c>
      <c r="AL32" s="42"/>
      <c r="AM32" s="42"/>
      <c r="AN32" s="42"/>
      <c r="AO32" s="42"/>
      <c r="AP32" s="42"/>
      <c r="AQ32" s="42"/>
      <c r="AR32" s="45"/>
      <c r="BE32" s="3"/>
    </row>
    <row r="33" s="3" customFormat="1" ht="14.4" customHeight="1">
      <c r="A33" s="3"/>
      <c r="B33" s="41"/>
      <c r="C33" s="42"/>
      <c r="D33" s="42"/>
      <c r="E33" s="42"/>
      <c r="F33" s="28" t="s">
        <v>40</v>
      </c>
      <c r="G33" s="42"/>
      <c r="H33" s="42"/>
      <c r="I33" s="42"/>
      <c r="J33" s="42"/>
      <c r="K33" s="42"/>
      <c r="L33" s="43">
        <v>0.14999999999999999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ROUND(BA94 + SUM(CE100),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f>ROUND(AW94 + SUM(BZ100), 2)</f>
        <v>0</v>
      </c>
      <c r="AL33" s="42"/>
      <c r="AM33" s="42"/>
      <c r="AN33" s="42"/>
      <c r="AO33" s="42"/>
      <c r="AP33" s="42"/>
      <c r="AQ33" s="42"/>
      <c r="AR33" s="45"/>
      <c r="BE33" s="3"/>
    </row>
    <row r="34" hidden="1" s="3" customFormat="1" ht="14.4" customHeight="1">
      <c r="A34" s="3"/>
      <c r="B34" s="41"/>
      <c r="C34" s="42"/>
      <c r="D34" s="42"/>
      <c r="E34" s="42"/>
      <c r="F34" s="28" t="s">
        <v>41</v>
      </c>
      <c r="G34" s="42"/>
      <c r="H34" s="42"/>
      <c r="I34" s="42"/>
      <c r="J34" s="42"/>
      <c r="K34" s="42"/>
      <c r="L34" s="43">
        <v>0.20999999999999999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4">
        <f>ROUND(BB94 + SUM(CF100), 2)</f>
        <v>0</v>
      </c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4">
        <v>0</v>
      </c>
      <c r="AL34" s="42"/>
      <c r="AM34" s="42"/>
      <c r="AN34" s="42"/>
      <c r="AO34" s="42"/>
      <c r="AP34" s="42"/>
      <c r="AQ34" s="42"/>
      <c r="AR34" s="45"/>
      <c r="BE34" s="3"/>
    </row>
    <row r="35" hidden="1" s="3" customFormat="1" ht="14.4" customHeight="1">
      <c r="A35" s="3"/>
      <c r="B35" s="41"/>
      <c r="C35" s="42"/>
      <c r="D35" s="42"/>
      <c r="E35" s="42"/>
      <c r="F35" s="28" t="s">
        <v>42</v>
      </c>
      <c r="G35" s="42"/>
      <c r="H35" s="42"/>
      <c r="I35" s="42"/>
      <c r="J35" s="42"/>
      <c r="K35" s="42"/>
      <c r="L35" s="43">
        <v>0.14999999999999999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4">
        <f>ROUND(BC94 + SUM(CG100), 2)</f>
        <v>0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4">
        <v>0</v>
      </c>
      <c r="AL35" s="42"/>
      <c r="AM35" s="42"/>
      <c r="AN35" s="42"/>
      <c r="AO35" s="42"/>
      <c r="AP35" s="42"/>
      <c r="AQ35" s="42"/>
      <c r="AR35" s="45"/>
      <c r="BE35" s="3"/>
    </row>
    <row r="36" hidden="1" s="3" customFormat="1" ht="14.4" customHeight="1">
      <c r="A36" s="3"/>
      <c r="B36" s="41"/>
      <c r="C36" s="42"/>
      <c r="D36" s="42"/>
      <c r="E36" s="42"/>
      <c r="F36" s="28" t="s">
        <v>43</v>
      </c>
      <c r="G36" s="42"/>
      <c r="H36" s="42"/>
      <c r="I36" s="42"/>
      <c r="J36" s="42"/>
      <c r="K36" s="42"/>
      <c r="L36" s="43">
        <v>0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4">
        <f>ROUND(BD94 + SUM(CH100), 2)</f>
        <v>0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4">
        <v>0</v>
      </c>
      <c r="AL36" s="42"/>
      <c r="AM36" s="42"/>
      <c r="AN36" s="42"/>
      <c r="AO36" s="42"/>
      <c r="AP36" s="42"/>
      <c r="AQ36" s="42"/>
      <c r="AR36" s="45"/>
      <c r="BE36" s="3"/>
    </row>
    <row r="37" s="2" customFormat="1" ht="6.96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3"/>
    </row>
    <row r="38" s="2" customFormat="1" ht="25.92" customHeight="1">
      <c r="A38" s="33"/>
      <c r="B38" s="34"/>
      <c r="C38" s="46"/>
      <c r="D38" s="47" t="s">
        <v>44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9" t="s">
        <v>45</v>
      </c>
      <c r="U38" s="48"/>
      <c r="V38" s="48"/>
      <c r="W38" s="48"/>
      <c r="X38" s="50" t="s">
        <v>46</v>
      </c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51">
        <f>SUM(AK29:AK36)</f>
        <v>76567668.879999995</v>
      </c>
      <c r="AL38" s="48"/>
      <c r="AM38" s="48"/>
      <c r="AN38" s="48"/>
      <c r="AO38" s="52"/>
      <c r="AP38" s="46"/>
      <c r="AQ38" s="46"/>
      <c r="AR38" s="36"/>
      <c r="BE38" s="33"/>
    </row>
    <row r="39" s="2" customFormat="1" ht="6.96" customHeight="1">
      <c r="A39" s="33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  <c r="BE39" s="33"/>
    </row>
    <row r="40" s="2" customFormat="1" ht="14.4" customHeight="1">
      <c r="A40" s="33"/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6"/>
      <c r="BE40" s="33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3"/>
      <c r="C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3"/>
      <c r="B60" s="34"/>
      <c r="C60" s="35"/>
      <c r="D60" s="58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8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8" t="s">
        <v>49</v>
      </c>
      <c r="AI60" s="38"/>
      <c r="AJ60" s="38"/>
      <c r="AK60" s="38"/>
      <c r="AL60" s="38"/>
      <c r="AM60" s="58" t="s">
        <v>50</v>
      </c>
      <c r="AN60" s="38"/>
      <c r="AO60" s="38"/>
      <c r="AP60" s="35"/>
      <c r="AQ60" s="35"/>
      <c r="AR60" s="36"/>
      <c r="BE60" s="33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3"/>
      <c r="B64" s="34"/>
      <c r="C64" s="35"/>
      <c r="D64" s="55" t="s">
        <v>51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52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6"/>
      <c r="BE64" s="33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3"/>
      <c r="B75" s="34"/>
      <c r="C75" s="35"/>
      <c r="D75" s="58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8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8" t="s">
        <v>49</v>
      </c>
      <c r="AI75" s="38"/>
      <c r="AJ75" s="38"/>
      <c r="AK75" s="38"/>
      <c r="AL75" s="38"/>
      <c r="AM75" s="58" t="s">
        <v>50</v>
      </c>
      <c r="AN75" s="38"/>
      <c r="AO75" s="38"/>
      <c r="AP75" s="35"/>
      <c r="AQ75" s="35"/>
      <c r="AR75" s="36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6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6"/>
      <c r="BE81" s="33"/>
    </row>
    <row r="82" s="2" customFormat="1" ht="24.96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3"/>
    </row>
    <row r="84" s="4" customFormat="1" ht="12" customHeight="1">
      <c r="A84" s="4"/>
      <c r="B84" s="64"/>
      <c r="C84" s="28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2625-21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14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Polní cesta PC10 - Horní Hynčina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3"/>
    </row>
    <row r="87" s="2" customFormat="1" ht="12" customHeight="1">
      <c r="A87" s="33"/>
      <c r="B87" s="34"/>
      <c r="C87" s="28" t="s">
        <v>18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20</v>
      </c>
      <c r="AJ87" s="35"/>
      <c r="AK87" s="35"/>
      <c r="AL87" s="35"/>
      <c r="AM87" s="73" t="str">
        <f>IF(AN8= "","",AN8)</f>
        <v>11. 3. 2021</v>
      </c>
      <c r="AN87" s="73"/>
      <c r="AO87" s="35"/>
      <c r="AP87" s="35"/>
      <c r="AQ87" s="35"/>
      <c r="AR87" s="36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3"/>
    </row>
    <row r="89" s="2" customFormat="1" ht="15.15" customHeight="1">
      <c r="A89" s="33"/>
      <c r="B89" s="34"/>
      <c r="C89" s="28" t="s">
        <v>22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>SPÚ, pobočka Svitavy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27</v>
      </c>
      <c r="AJ89" s="35"/>
      <c r="AK89" s="35"/>
      <c r="AL89" s="35"/>
      <c r="AM89" s="74" t="str">
        <f>IF(E17="","",E17)</f>
        <v>Agroprojekt PSO</v>
      </c>
      <c r="AN89" s="65"/>
      <c r="AO89" s="65"/>
      <c r="AP89" s="65"/>
      <c r="AQ89" s="35"/>
      <c r="AR89" s="36"/>
      <c r="AS89" s="75" t="s">
        <v>54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3"/>
    </row>
    <row r="90" s="2" customFormat="1" ht="15.15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74" t="str">
        <f>IF(E20="","",E20)</f>
        <v xml:space="preserve"> </v>
      </c>
      <c r="AN90" s="65"/>
      <c r="AO90" s="65"/>
      <c r="AP90" s="65"/>
      <c r="AQ90" s="35"/>
      <c r="AR90" s="36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3"/>
    </row>
    <row r="92" s="2" customFormat="1" ht="29.28" customHeight="1">
      <c r="A92" s="33"/>
      <c r="B92" s="34"/>
      <c r="C92" s="87" t="s">
        <v>55</v>
      </c>
      <c r="D92" s="88"/>
      <c r="E92" s="88"/>
      <c r="F92" s="88"/>
      <c r="G92" s="88"/>
      <c r="H92" s="89"/>
      <c r="I92" s="90" t="s">
        <v>56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57</v>
      </c>
      <c r="AH92" s="88"/>
      <c r="AI92" s="88"/>
      <c r="AJ92" s="88"/>
      <c r="AK92" s="88"/>
      <c r="AL92" s="88"/>
      <c r="AM92" s="88"/>
      <c r="AN92" s="90" t="s">
        <v>58</v>
      </c>
      <c r="AO92" s="88"/>
      <c r="AP92" s="92"/>
      <c r="AQ92" s="93" t="s">
        <v>59</v>
      </c>
      <c r="AR92" s="36"/>
      <c r="AS92" s="94" t="s">
        <v>60</v>
      </c>
      <c r="AT92" s="95" t="s">
        <v>61</v>
      </c>
      <c r="AU92" s="95" t="s">
        <v>62</v>
      </c>
      <c r="AV92" s="95" t="s">
        <v>63</v>
      </c>
      <c r="AW92" s="95" t="s">
        <v>64</v>
      </c>
      <c r="AX92" s="95" t="s">
        <v>65</v>
      </c>
      <c r="AY92" s="95" t="s">
        <v>66</v>
      </c>
      <c r="AZ92" s="95" t="s">
        <v>67</v>
      </c>
      <c r="BA92" s="95" t="s">
        <v>68</v>
      </c>
      <c r="BB92" s="95" t="s">
        <v>69</v>
      </c>
      <c r="BC92" s="95" t="s">
        <v>70</v>
      </c>
      <c r="BD92" s="96" t="s">
        <v>71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3"/>
    </row>
    <row r="94" s="6" customFormat="1" ht="32.4" customHeight="1">
      <c r="A94" s="6"/>
      <c r="B94" s="100"/>
      <c r="C94" s="101" t="s">
        <v>72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63279065.189999998</v>
      </c>
      <c r="AH94" s="103"/>
      <c r="AI94" s="103"/>
      <c r="AJ94" s="103"/>
      <c r="AK94" s="103"/>
      <c r="AL94" s="103"/>
      <c r="AM94" s="103"/>
      <c r="AN94" s="104">
        <f>SUM(AG94,AT94)</f>
        <v>76567668.879999995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13288603.69</v>
      </c>
      <c r="AU94" s="109">
        <f>ROUND(SUM(AU95:AU98),5)</f>
        <v>25403.582549999999</v>
      </c>
      <c r="AV94" s="108">
        <f>ROUND(AZ94*L32,2)</f>
        <v>13288603.69</v>
      </c>
      <c r="AW94" s="108">
        <f>ROUND(BA94*L33,2)</f>
        <v>0</v>
      </c>
      <c r="AX94" s="108">
        <f>ROUND(BB94*L32,2)</f>
        <v>0</v>
      </c>
      <c r="AY94" s="108">
        <f>ROUND(BC94*L33,2)</f>
        <v>0</v>
      </c>
      <c r="AZ94" s="108">
        <f>ROUND(SUM(AZ95:AZ98),2)</f>
        <v>63279065.189999998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E94" s="6"/>
      <c r="BS94" s="111" t="s">
        <v>73</v>
      </c>
      <c r="BT94" s="111" t="s">
        <v>74</v>
      </c>
      <c r="BU94" s="112" t="s">
        <v>75</v>
      </c>
      <c r="BV94" s="111" t="s">
        <v>76</v>
      </c>
      <c r="BW94" s="111" t="s">
        <v>5</v>
      </c>
      <c r="BX94" s="111" t="s">
        <v>77</v>
      </c>
      <c r="CL94" s="111" t="s">
        <v>1</v>
      </c>
    </row>
    <row r="95" s="7" customFormat="1" ht="16.5" customHeight="1">
      <c r="A95" s="113" t="s">
        <v>78</v>
      </c>
      <c r="B95" s="114"/>
      <c r="C95" s="115"/>
      <c r="D95" s="116" t="s">
        <v>79</v>
      </c>
      <c r="E95" s="116"/>
      <c r="F95" s="116"/>
      <c r="G95" s="116"/>
      <c r="H95" s="116"/>
      <c r="I95" s="117"/>
      <c r="J95" s="116" t="s">
        <v>80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'01 - Polní cesta PC10 -SO-01'!J30</f>
        <v>18779359.32</v>
      </c>
      <c r="AH95" s="117"/>
      <c r="AI95" s="117"/>
      <c r="AJ95" s="117"/>
      <c r="AK95" s="117"/>
      <c r="AL95" s="117"/>
      <c r="AM95" s="117"/>
      <c r="AN95" s="118">
        <f>SUM(AG95,AT95)</f>
        <v>22723024.780000001</v>
      </c>
      <c r="AO95" s="117"/>
      <c r="AP95" s="117"/>
      <c r="AQ95" s="119" t="s">
        <v>81</v>
      </c>
      <c r="AR95" s="120"/>
      <c r="AS95" s="121">
        <v>0</v>
      </c>
      <c r="AT95" s="122">
        <f>ROUND(SUM(AV95:AW95),2)</f>
        <v>3943665.46</v>
      </c>
      <c r="AU95" s="123">
        <f>'01 - Polní cesta PC10 -SO-01'!P124</f>
        <v>9458.160401000001</v>
      </c>
      <c r="AV95" s="122">
        <f>'01 - Polní cesta PC10 -SO-01'!J33</f>
        <v>3943665.46</v>
      </c>
      <c r="AW95" s="122">
        <f>'01 - Polní cesta PC10 -SO-01'!J34</f>
        <v>0</v>
      </c>
      <c r="AX95" s="122">
        <f>'01 - Polní cesta PC10 -SO-01'!J35</f>
        <v>0</v>
      </c>
      <c r="AY95" s="122">
        <f>'01 - Polní cesta PC10 -SO-01'!J36</f>
        <v>0</v>
      </c>
      <c r="AZ95" s="122">
        <f>'01 - Polní cesta PC10 -SO-01'!F33</f>
        <v>18779359.32</v>
      </c>
      <c r="BA95" s="122">
        <f>'01 - Polní cesta PC10 -SO-01'!F34</f>
        <v>0</v>
      </c>
      <c r="BB95" s="122">
        <f>'01 - Polní cesta PC10 -SO-01'!F35</f>
        <v>0</v>
      </c>
      <c r="BC95" s="122">
        <f>'01 - Polní cesta PC10 -SO-01'!F36</f>
        <v>0</v>
      </c>
      <c r="BD95" s="124">
        <f>'01 - Polní cesta PC10 -SO-01'!F37</f>
        <v>0</v>
      </c>
      <c r="BE95" s="7"/>
      <c r="BT95" s="125" t="s">
        <v>82</v>
      </c>
      <c r="BV95" s="125" t="s">
        <v>76</v>
      </c>
      <c r="BW95" s="125" t="s">
        <v>83</v>
      </c>
      <c r="BX95" s="125" t="s">
        <v>5</v>
      </c>
      <c r="CL95" s="125" t="s">
        <v>1</v>
      </c>
      <c r="CM95" s="125" t="s">
        <v>84</v>
      </c>
    </row>
    <row r="96" s="7" customFormat="1" ht="16.5" customHeight="1">
      <c r="A96" s="113" t="s">
        <v>78</v>
      </c>
      <c r="B96" s="114"/>
      <c r="C96" s="115"/>
      <c r="D96" s="116" t="s">
        <v>85</v>
      </c>
      <c r="E96" s="116"/>
      <c r="F96" s="116"/>
      <c r="G96" s="116"/>
      <c r="H96" s="116"/>
      <c r="I96" s="117"/>
      <c r="J96" s="116" t="s">
        <v>86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'02 - Polní cesta PC10-SO-02'!J30</f>
        <v>13374134.199999999</v>
      </c>
      <c r="AH96" s="117"/>
      <c r="AI96" s="117"/>
      <c r="AJ96" s="117"/>
      <c r="AK96" s="117"/>
      <c r="AL96" s="117"/>
      <c r="AM96" s="117"/>
      <c r="AN96" s="118">
        <f>SUM(AG96,AT96)</f>
        <v>16182702.379999999</v>
      </c>
      <c r="AO96" s="117"/>
      <c r="AP96" s="117"/>
      <c r="AQ96" s="119" t="s">
        <v>81</v>
      </c>
      <c r="AR96" s="120"/>
      <c r="AS96" s="121">
        <v>0</v>
      </c>
      <c r="AT96" s="122">
        <f>ROUND(SUM(AV96:AW96),2)</f>
        <v>2808568.1800000002</v>
      </c>
      <c r="AU96" s="123">
        <f>'02 - Polní cesta PC10-SO-02'!P122</f>
        <v>4295.3166579999997</v>
      </c>
      <c r="AV96" s="122">
        <f>'02 - Polní cesta PC10-SO-02'!J33</f>
        <v>2808568.1800000002</v>
      </c>
      <c r="AW96" s="122">
        <f>'02 - Polní cesta PC10-SO-02'!J34</f>
        <v>0</v>
      </c>
      <c r="AX96" s="122">
        <f>'02 - Polní cesta PC10-SO-02'!J35</f>
        <v>0</v>
      </c>
      <c r="AY96" s="122">
        <f>'02 - Polní cesta PC10-SO-02'!J36</f>
        <v>0</v>
      </c>
      <c r="AZ96" s="122">
        <f>'02 - Polní cesta PC10-SO-02'!F33</f>
        <v>13374134.199999999</v>
      </c>
      <c r="BA96" s="122">
        <f>'02 - Polní cesta PC10-SO-02'!F34</f>
        <v>0</v>
      </c>
      <c r="BB96" s="122">
        <f>'02 - Polní cesta PC10-SO-02'!F35</f>
        <v>0</v>
      </c>
      <c r="BC96" s="122">
        <f>'02 - Polní cesta PC10-SO-02'!F36</f>
        <v>0</v>
      </c>
      <c r="BD96" s="124">
        <f>'02 - Polní cesta PC10-SO-02'!F37</f>
        <v>0</v>
      </c>
      <c r="BE96" s="7"/>
      <c r="BT96" s="125" t="s">
        <v>82</v>
      </c>
      <c r="BV96" s="125" t="s">
        <v>76</v>
      </c>
      <c r="BW96" s="125" t="s">
        <v>87</v>
      </c>
      <c r="BX96" s="125" t="s">
        <v>5</v>
      </c>
      <c r="CL96" s="125" t="s">
        <v>1</v>
      </c>
      <c r="CM96" s="125" t="s">
        <v>84</v>
      </c>
    </row>
    <row r="97" s="7" customFormat="1" ht="16.5" customHeight="1">
      <c r="A97" s="113" t="s">
        <v>78</v>
      </c>
      <c r="B97" s="114"/>
      <c r="C97" s="115"/>
      <c r="D97" s="116" t="s">
        <v>88</v>
      </c>
      <c r="E97" s="116"/>
      <c r="F97" s="116"/>
      <c r="G97" s="116"/>
      <c r="H97" s="116"/>
      <c r="I97" s="117"/>
      <c r="J97" s="116" t="s">
        <v>89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'03 - Polní cesta PC10-SO-03'!J30</f>
        <v>15516744.92</v>
      </c>
      <c r="AH97" s="117"/>
      <c r="AI97" s="117"/>
      <c r="AJ97" s="117"/>
      <c r="AK97" s="117"/>
      <c r="AL97" s="117"/>
      <c r="AM97" s="117"/>
      <c r="AN97" s="118">
        <f>SUM(AG97,AT97)</f>
        <v>18775261.350000001</v>
      </c>
      <c r="AO97" s="117"/>
      <c r="AP97" s="117"/>
      <c r="AQ97" s="119" t="s">
        <v>81</v>
      </c>
      <c r="AR97" s="120"/>
      <c r="AS97" s="121">
        <v>0</v>
      </c>
      <c r="AT97" s="122">
        <f>ROUND(SUM(AV97:AW97),2)</f>
        <v>3258516.4300000002</v>
      </c>
      <c r="AU97" s="123">
        <f>'03 - Polní cesta PC10-SO-03'!P122</f>
        <v>5490.3008489999993</v>
      </c>
      <c r="AV97" s="122">
        <f>'03 - Polní cesta PC10-SO-03'!J33</f>
        <v>3258516.4300000002</v>
      </c>
      <c r="AW97" s="122">
        <f>'03 - Polní cesta PC10-SO-03'!J34</f>
        <v>0</v>
      </c>
      <c r="AX97" s="122">
        <f>'03 - Polní cesta PC10-SO-03'!J35</f>
        <v>0</v>
      </c>
      <c r="AY97" s="122">
        <f>'03 - Polní cesta PC10-SO-03'!J36</f>
        <v>0</v>
      </c>
      <c r="AZ97" s="122">
        <f>'03 - Polní cesta PC10-SO-03'!F33</f>
        <v>15516744.92</v>
      </c>
      <c r="BA97" s="122">
        <f>'03 - Polní cesta PC10-SO-03'!F34</f>
        <v>0</v>
      </c>
      <c r="BB97" s="122">
        <f>'03 - Polní cesta PC10-SO-03'!F35</f>
        <v>0</v>
      </c>
      <c r="BC97" s="122">
        <f>'03 - Polní cesta PC10-SO-03'!F36</f>
        <v>0</v>
      </c>
      <c r="BD97" s="124">
        <f>'03 - Polní cesta PC10-SO-03'!F37</f>
        <v>0</v>
      </c>
      <c r="BE97" s="7"/>
      <c r="BT97" s="125" t="s">
        <v>82</v>
      </c>
      <c r="BV97" s="125" t="s">
        <v>76</v>
      </c>
      <c r="BW97" s="125" t="s">
        <v>90</v>
      </c>
      <c r="BX97" s="125" t="s">
        <v>5</v>
      </c>
      <c r="CL97" s="125" t="s">
        <v>1</v>
      </c>
      <c r="CM97" s="125" t="s">
        <v>84</v>
      </c>
    </row>
    <row r="98" s="7" customFormat="1" ht="16.5" customHeight="1">
      <c r="A98" s="113" t="s">
        <v>78</v>
      </c>
      <c r="B98" s="114"/>
      <c r="C98" s="115"/>
      <c r="D98" s="116" t="s">
        <v>91</v>
      </c>
      <c r="E98" s="116"/>
      <c r="F98" s="116"/>
      <c r="G98" s="116"/>
      <c r="H98" s="116"/>
      <c r="I98" s="117"/>
      <c r="J98" s="116" t="s">
        <v>92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'04 - Polní cesta PC10-SO-04'!J30</f>
        <v>15608826.75</v>
      </c>
      <c r="AH98" s="117"/>
      <c r="AI98" s="117"/>
      <c r="AJ98" s="117"/>
      <c r="AK98" s="117"/>
      <c r="AL98" s="117"/>
      <c r="AM98" s="117"/>
      <c r="AN98" s="118">
        <f>SUM(AG98,AT98)</f>
        <v>18886680.370000001</v>
      </c>
      <c r="AO98" s="117"/>
      <c r="AP98" s="117"/>
      <c r="AQ98" s="119" t="s">
        <v>81</v>
      </c>
      <c r="AR98" s="120"/>
      <c r="AS98" s="126">
        <v>0</v>
      </c>
      <c r="AT98" s="127">
        <f>ROUND(SUM(AV98:AW98),2)</f>
        <v>3277853.6200000001</v>
      </c>
      <c r="AU98" s="128">
        <f>'04 - Polní cesta PC10-SO-04'!P126</f>
        <v>6159.8046460000023</v>
      </c>
      <c r="AV98" s="127">
        <f>'04 - Polní cesta PC10-SO-04'!J33</f>
        <v>3277853.6200000001</v>
      </c>
      <c r="AW98" s="127">
        <f>'04 - Polní cesta PC10-SO-04'!J34</f>
        <v>0</v>
      </c>
      <c r="AX98" s="127">
        <f>'04 - Polní cesta PC10-SO-04'!J35</f>
        <v>0</v>
      </c>
      <c r="AY98" s="127">
        <f>'04 - Polní cesta PC10-SO-04'!J36</f>
        <v>0</v>
      </c>
      <c r="AZ98" s="127">
        <f>'04 - Polní cesta PC10-SO-04'!F33</f>
        <v>15608826.75</v>
      </c>
      <c r="BA98" s="127">
        <f>'04 - Polní cesta PC10-SO-04'!F34</f>
        <v>0</v>
      </c>
      <c r="BB98" s="127">
        <f>'04 - Polní cesta PC10-SO-04'!F35</f>
        <v>0</v>
      </c>
      <c r="BC98" s="127">
        <f>'04 - Polní cesta PC10-SO-04'!F36</f>
        <v>0</v>
      </c>
      <c r="BD98" s="129">
        <f>'04 - Polní cesta PC10-SO-04'!F37</f>
        <v>0</v>
      </c>
      <c r="BE98" s="7"/>
      <c r="BT98" s="125" t="s">
        <v>82</v>
      </c>
      <c r="BV98" s="125" t="s">
        <v>76</v>
      </c>
      <c r="BW98" s="125" t="s">
        <v>93</v>
      </c>
      <c r="BX98" s="125" t="s">
        <v>5</v>
      </c>
      <c r="CL98" s="125" t="s">
        <v>1</v>
      </c>
      <c r="CM98" s="125" t="s">
        <v>84</v>
      </c>
    </row>
    <row r="99">
      <c r="B99" s="20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19"/>
    </row>
    <row r="100" s="2" customFormat="1" ht="30" customHeight="1">
      <c r="A100" s="33"/>
      <c r="B100" s="34"/>
      <c r="C100" s="101" t="s">
        <v>94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104">
        <v>0</v>
      </c>
      <c r="AH100" s="104"/>
      <c r="AI100" s="104"/>
      <c r="AJ100" s="104"/>
      <c r="AK100" s="104"/>
      <c r="AL100" s="104"/>
      <c r="AM100" s="104"/>
      <c r="AN100" s="104">
        <v>0</v>
      </c>
      <c r="AO100" s="104"/>
      <c r="AP100" s="104"/>
      <c r="AQ100" s="130"/>
      <c r="AR100" s="36"/>
      <c r="AS100" s="94" t="s">
        <v>95</v>
      </c>
      <c r="AT100" s="95" t="s">
        <v>96</v>
      </c>
      <c r="AU100" s="95" t="s">
        <v>38</v>
      </c>
      <c r="AV100" s="96" t="s">
        <v>61</v>
      </c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="2" customFormat="1" ht="10.8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6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="2" customFormat="1" ht="30" customHeight="1">
      <c r="A102" s="33"/>
      <c r="B102" s="34"/>
      <c r="C102" s="131" t="s">
        <v>97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3">
        <f>ROUND(AG94 + AG100, 2)</f>
        <v>63279065.189999998</v>
      </c>
      <c r="AH102" s="133"/>
      <c r="AI102" s="133"/>
      <c r="AJ102" s="133"/>
      <c r="AK102" s="133"/>
      <c r="AL102" s="133"/>
      <c r="AM102" s="133"/>
      <c r="AN102" s="133">
        <f>ROUND(AN94 + AN100, 2)</f>
        <v>76567668.88000001</v>
      </c>
      <c r="AO102" s="133"/>
      <c r="AP102" s="133"/>
      <c r="AQ102" s="132"/>
      <c r="AR102" s="36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  <row r="103" s="2" customFormat="1" ht="6.96" customHeight="1">
      <c r="A103" s="33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36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</sheetData>
  <sheetProtection sheet="1" formatColumns="0" formatRows="0" objects="1" scenarios="1" spinCount="100000" saltValue="hf7SYOxV6+3tSOlxR4My7xnSVT+EZmGbeGzhqZsIEi3CyKJOgFJk/Ht6REE3cHDtnkF5Z313amXZkCg0iWqKUw==" hashValue="ybArX/Yb1b1n1RrsOLTLvkSfSlWTP1ynHrGOTHJGaYuCGIl+4yAmQP13cgz4mOjnjidTRSFTLU6b7LgkW7tbI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D96:H96"/>
    <mergeCell ref="J96:AF96"/>
    <mergeCell ref="AG96:AM96"/>
    <mergeCell ref="J97:AF97"/>
    <mergeCell ref="AN97:AP97"/>
    <mergeCell ref="D97:H97"/>
    <mergeCell ref="AG97:AM97"/>
    <mergeCell ref="AG98:AM98"/>
    <mergeCell ref="AN98:AP98"/>
    <mergeCell ref="D98:H98"/>
    <mergeCell ref="J98:AF98"/>
    <mergeCell ref="AG94:AM94"/>
    <mergeCell ref="AN94:AP94"/>
    <mergeCell ref="AG100:AM100"/>
    <mergeCell ref="AN100:AP100"/>
    <mergeCell ref="AG102:AM102"/>
    <mergeCell ref="AN102:AP102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W33:AE33"/>
    <mergeCell ref="W34:AE34"/>
    <mergeCell ref="AK34:AO34"/>
    <mergeCell ref="L34:P34"/>
    <mergeCell ref="L35:P35"/>
    <mergeCell ref="W35:AE35"/>
    <mergeCell ref="AK35:AO35"/>
    <mergeCell ref="L36:P36"/>
    <mergeCell ref="W36:AE36"/>
    <mergeCell ref="AK36:AO36"/>
    <mergeCell ref="AK38:AO38"/>
    <mergeCell ref="X38:AB38"/>
    <mergeCell ref="AR2:BE2"/>
  </mergeCells>
  <hyperlinks>
    <hyperlink ref="A95" location="'01 - Polní cesta PC10 -SO-01'!C2" display="/"/>
    <hyperlink ref="A96" location="'02 - Polní cesta PC10-SO-02'!C2" display="/"/>
    <hyperlink ref="A97" location="'03 - Polní cesta PC10-SO-03'!C2" display="/"/>
    <hyperlink ref="A98" location="'04 - Polní cesta PC10-SO-0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84</v>
      </c>
    </row>
    <row r="4" s="1" customFormat="1" ht="24.96" customHeight="1">
      <c r="B4" s="19"/>
      <c r="D4" s="136" t="s">
        <v>98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8" t="s">
        <v>14</v>
      </c>
      <c r="L6" s="19"/>
    </row>
    <row r="7" s="1" customFormat="1" ht="16.5" customHeight="1">
      <c r="B7" s="19"/>
      <c r="E7" s="139" t="str">
        <f>'Rekapitulace stavby'!K6</f>
        <v>Polní cesta PC10 - Horní Hynčina</v>
      </c>
      <c r="F7" s="138"/>
      <c r="G7" s="138"/>
      <c r="H7" s="138"/>
      <c r="L7" s="19"/>
    </row>
    <row r="8" s="2" customFormat="1" ht="12" customHeight="1">
      <c r="A8" s="33"/>
      <c r="B8" s="36"/>
      <c r="C8" s="33"/>
      <c r="D8" s="138" t="s">
        <v>99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0" t="s">
        <v>100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8" t="s">
        <v>16</v>
      </c>
      <c r="E11" s="33"/>
      <c r="F11" s="141" t="s">
        <v>1</v>
      </c>
      <c r="G11" s="33"/>
      <c r="H11" s="33"/>
      <c r="I11" s="138" t="s">
        <v>17</v>
      </c>
      <c r="J11" s="141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8" t="s">
        <v>18</v>
      </c>
      <c r="E12" s="33"/>
      <c r="F12" s="141" t="s">
        <v>19</v>
      </c>
      <c r="G12" s="33"/>
      <c r="H12" s="33"/>
      <c r="I12" s="138" t="s">
        <v>20</v>
      </c>
      <c r="J12" s="142" t="str">
        <f>'Rekapitulace stavby'!AN8</f>
        <v>11. 3. 2021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8" t="s">
        <v>22</v>
      </c>
      <c r="E14" s="33"/>
      <c r="F14" s="33"/>
      <c r="G14" s="33"/>
      <c r="H14" s="33"/>
      <c r="I14" s="138" t="s">
        <v>23</v>
      </c>
      <c r="J14" s="141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1" t="s">
        <v>24</v>
      </c>
      <c r="F15" s="33"/>
      <c r="G15" s="33"/>
      <c r="H15" s="33"/>
      <c r="I15" s="138" t="s">
        <v>25</v>
      </c>
      <c r="J15" s="141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8" t="s">
        <v>26</v>
      </c>
      <c r="E17" s="33"/>
      <c r="F17" s="33"/>
      <c r="G17" s="33"/>
      <c r="H17" s="33"/>
      <c r="I17" s="138" t="s">
        <v>23</v>
      </c>
      <c r="J17" s="141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1" t="str">
        <f>'Rekapitulace stavby'!E14</f>
        <v xml:space="preserve"> </v>
      </c>
      <c r="F18" s="141"/>
      <c r="G18" s="141"/>
      <c r="H18" s="141"/>
      <c r="I18" s="138" t="s">
        <v>25</v>
      </c>
      <c r="J18" s="141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8" t="s">
        <v>27</v>
      </c>
      <c r="E20" s="33"/>
      <c r="F20" s="33"/>
      <c r="G20" s="33"/>
      <c r="H20" s="33"/>
      <c r="I20" s="138" t="s">
        <v>23</v>
      </c>
      <c r="J20" s="141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1" t="s">
        <v>28</v>
      </c>
      <c r="F21" s="33"/>
      <c r="G21" s="33"/>
      <c r="H21" s="33"/>
      <c r="I21" s="138" t="s">
        <v>25</v>
      </c>
      <c r="J21" s="141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8" t="s">
        <v>30</v>
      </c>
      <c r="E23" s="33"/>
      <c r="F23" s="33"/>
      <c r="G23" s="33"/>
      <c r="H23" s="33"/>
      <c r="I23" s="138" t="s">
        <v>23</v>
      </c>
      <c r="J23" s="141" t="str">
        <f>IF('Rekapitulace stavby'!AN19="","",'Rekapitulace stavby'!AN19)</f>
        <v/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1" t="str">
        <f>IF('Rekapitulace stavby'!E20="","",'Rekapitulace stavby'!E20)</f>
        <v xml:space="preserve"> </v>
      </c>
      <c r="F24" s="33"/>
      <c r="G24" s="33"/>
      <c r="H24" s="33"/>
      <c r="I24" s="138" t="s">
        <v>25</v>
      </c>
      <c r="J24" s="141" t="str">
        <f>IF('Rekapitulace stavby'!AN20="","",'Rekapitulace stavby'!AN20)</f>
        <v/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8" t="s">
        <v>31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7"/>
      <c r="E29" s="147"/>
      <c r="F29" s="147"/>
      <c r="G29" s="147"/>
      <c r="H29" s="147"/>
      <c r="I29" s="147"/>
      <c r="J29" s="147"/>
      <c r="K29" s="147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6"/>
      <c r="C30" s="33"/>
      <c r="D30" s="148" t="s">
        <v>34</v>
      </c>
      <c r="E30" s="33"/>
      <c r="F30" s="33"/>
      <c r="G30" s="33"/>
      <c r="H30" s="33"/>
      <c r="I30" s="33"/>
      <c r="J30" s="149">
        <f>ROUND(J124, 2)</f>
        <v>18779359.32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6"/>
      <c r="C31" s="33"/>
      <c r="D31" s="147"/>
      <c r="E31" s="147"/>
      <c r="F31" s="147"/>
      <c r="G31" s="147"/>
      <c r="H31" s="147"/>
      <c r="I31" s="147"/>
      <c r="J31" s="147"/>
      <c r="K31" s="147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6"/>
      <c r="C32" s="33"/>
      <c r="D32" s="33"/>
      <c r="E32" s="33"/>
      <c r="F32" s="150" t="s">
        <v>36</v>
      </c>
      <c r="G32" s="33"/>
      <c r="H32" s="33"/>
      <c r="I32" s="150" t="s">
        <v>35</v>
      </c>
      <c r="J32" s="150" t="s">
        <v>37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38</v>
      </c>
      <c r="E33" s="138" t="s">
        <v>39</v>
      </c>
      <c r="F33" s="152">
        <f>ROUND((SUM(BE124:BE315)),  2)</f>
        <v>18779359.32</v>
      </c>
      <c r="G33" s="33"/>
      <c r="H33" s="33"/>
      <c r="I33" s="153">
        <v>0.20999999999999999</v>
      </c>
      <c r="J33" s="152">
        <f>ROUND(((SUM(BE124:BE315))*I33),  2)</f>
        <v>3943665.46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6"/>
      <c r="C34" s="33"/>
      <c r="D34" s="33"/>
      <c r="E34" s="138" t="s">
        <v>40</v>
      </c>
      <c r="F34" s="152">
        <f>ROUND((SUM(BF124:BF315)),  2)</f>
        <v>0</v>
      </c>
      <c r="G34" s="33"/>
      <c r="H34" s="33"/>
      <c r="I34" s="153">
        <v>0.14999999999999999</v>
      </c>
      <c r="J34" s="152">
        <f>ROUND(((SUM(BF124:BF315))*I34),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6"/>
      <c r="C35" s="33"/>
      <c r="D35" s="33"/>
      <c r="E35" s="138" t="s">
        <v>41</v>
      </c>
      <c r="F35" s="152">
        <f>ROUND((SUM(BG124:BG315)),  2)</f>
        <v>0</v>
      </c>
      <c r="G35" s="33"/>
      <c r="H35" s="33"/>
      <c r="I35" s="153">
        <v>0.20999999999999999</v>
      </c>
      <c r="J35" s="152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6"/>
      <c r="C36" s="33"/>
      <c r="D36" s="33"/>
      <c r="E36" s="138" t="s">
        <v>42</v>
      </c>
      <c r="F36" s="152">
        <f>ROUND((SUM(BH124:BH315)),  2)</f>
        <v>0</v>
      </c>
      <c r="G36" s="33"/>
      <c r="H36" s="33"/>
      <c r="I36" s="153">
        <v>0.14999999999999999</v>
      </c>
      <c r="J36" s="152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33"/>
      <c r="E37" s="138" t="s">
        <v>43</v>
      </c>
      <c r="F37" s="152">
        <f>ROUND((SUM(BI124:BI315)),  2)</f>
        <v>0</v>
      </c>
      <c r="G37" s="33"/>
      <c r="H37" s="33"/>
      <c r="I37" s="153">
        <v>0</v>
      </c>
      <c r="J37" s="152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6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6"/>
      <c r="C39" s="154"/>
      <c r="D39" s="155" t="s">
        <v>44</v>
      </c>
      <c r="E39" s="156"/>
      <c r="F39" s="156"/>
      <c r="G39" s="157" t="s">
        <v>45</v>
      </c>
      <c r="H39" s="158" t="s">
        <v>46</v>
      </c>
      <c r="I39" s="156"/>
      <c r="J39" s="159">
        <f>SUM(J30:J37)</f>
        <v>22723024.780000001</v>
      </c>
      <c r="K39" s="160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7"/>
      <c r="D50" s="161" t="s">
        <v>47</v>
      </c>
      <c r="E50" s="162"/>
      <c r="F50" s="162"/>
      <c r="G50" s="161" t="s">
        <v>48</v>
      </c>
      <c r="H50" s="162"/>
      <c r="I50" s="162"/>
      <c r="J50" s="162"/>
      <c r="K50" s="162"/>
      <c r="L50" s="57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3"/>
      <c r="B61" s="36"/>
      <c r="C61" s="33"/>
      <c r="D61" s="163" t="s">
        <v>49</v>
      </c>
      <c r="E61" s="164"/>
      <c r="F61" s="165" t="s">
        <v>50</v>
      </c>
      <c r="G61" s="163" t="s">
        <v>49</v>
      </c>
      <c r="H61" s="164"/>
      <c r="I61" s="164"/>
      <c r="J61" s="166" t="s">
        <v>50</v>
      </c>
      <c r="K61" s="164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3"/>
      <c r="B65" s="36"/>
      <c r="C65" s="33"/>
      <c r="D65" s="161" t="s">
        <v>51</v>
      </c>
      <c r="E65" s="167"/>
      <c r="F65" s="167"/>
      <c r="G65" s="161" t="s">
        <v>52</v>
      </c>
      <c r="H65" s="167"/>
      <c r="I65" s="167"/>
      <c r="J65" s="167"/>
      <c r="K65" s="167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3"/>
      <c r="B76" s="36"/>
      <c r="C76" s="33"/>
      <c r="D76" s="163" t="s">
        <v>49</v>
      </c>
      <c r="E76" s="164"/>
      <c r="F76" s="165" t="s">
        <v>50</v>
      </c>
      <c r="G76" s="163" t="s">
        <v>49</v>
      </c>
      <c r="H76" s="164"/>
      <c r="I76" s="164"/>
      <c r="J76" s="166" t="s">
        <v>50</v>
      </c>
      <c r="K76" s="164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hidden="1" s="2" customFormat="1" ht="6.96" customHeight="1">
      <c r="A81" s="33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2" t="s">
        <v>101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8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72" t="str">
        <f>E7</f>
        <v>Polní cesta PC10 - Horní Hynčina</v>
      </c>
      <c r="F85" s="28"/>
      <c r="G85" s="28"/>
      <c r="H85" s="28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8" t="s">
        <v>99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>01 - Polní cesta PC10 -SO-01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8" t="s">
        <v>18</v>
      </c>
      <c r="D89" s="35"/>
      <c r="E89" s="35"/>
      <c r="F89" s="25" t="str">
        <f>F12</f>
        <v xml:space="preserve"> </v>
      </c>
      <c r="G89" s="35"/>
      <c r="H89" s="35"/>
      <c r="I89" s="28" t="s">
        <v>20</v>
      </c>
      <c r="J89" s="73" t="str">
        <f>IF(J12="","",J12)</f>
        <v>11. 3. 2021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8" t="s">
        <v>22</v>
      </c>
      <c r="D91" s="35"/>
      <c r="E91" s="35"/>
      <c r="F91" s="25" t="str">
        <f>E15</f>
        <v>SPÚ, pobočka Svitavy</v>
      </c>
      <c r="G91" s="35"/>
      <c r="H91" s="35"/>
      <c r="I91" s="28" t="s">
        <v>27</v>
      </c>
      <c r="J91" s="29" t="str">
        <f>E21</f>
        <v>Agroprojekt PSO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8" t="s">
        <v>26</v>
      </c>
      <c r="D92" s="35"/>
      <c r="E92" s="35"/>
      <c r="F92" s="25" t="str">
        <f>IF(E18="","",E18)</f>
        <v xml:space="preserve"> </v>
      </c>
      <c r="G92" s="35"/>
      <c r="H92" s="35"/>
      <c r="I92" s="28" t="s">
        <v>30</v>
      </c>
      <c r="J92" s="29" t="str">
        <f>E24</f>
        <v xml:space="preserve"> 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3" t="s">
        <v>102</v>
      </c>
      <c r="D94" s="132"/>
      <c r="E94" s="132"/>
      <c r="F94" s="132"/>
      <c r="G94" s="132"/>
      <c r="H94" s="132"/>
      <c r="I94" s="132"/>
      <c r="J94" s="174" t="s">
        <v>103</v>
      </c>
      <c r="K94" s="13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5" t="s">
        <v>104</v>
      </c>
      <c r="D96" s="35"/>
      <c r="E96" s="35"/>
      <c r="F96" s="35"/>
      <c r="G96" s="35"/>
      <c r="H96" s="35"/>
      <c r="I96" s="35"/>
      <c r="J96" s="104">
        <f>J124</f>
        <v>18779359.32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105</v>
      </c>
    </row>
    <row r="97" hidden="1" s="9" customFormat="1" ht="24.96" customHeight="1">
      <c r="A97" s="9"/>
      <c r="B97" s="176"/>
      <c r="C97" s="177"/>
      <c r="D97" s="178" t="s">
        <v>106</v>
      </c>
      <c r="E97" s="179"/>
      <c r="F97" s="179"/>
      <c r="G97" s="179"/>
      <c r="H97" s="179"/>
      <c r="I97" s="179"/>
      <c r="J97" s="180">
        <f>J125</f>
        <v>7328845.4200000009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6"/>
      <c r="C98" s="177"/>
      <c r="D98" s="178" t="s">
        <v>107</v>
      </c>
      <c r="E98" s="179"/>
      <c r="F98" s="179"/>
      <c r="G98" s="179"/>
      <c r="H98" s="179"/>
      <c r="I98" s="179"/>
      <c r="J98" s="180">
        <f>J179</f>
        <v>110342.79999999999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6"/>
      <c r="C99" s="177"/>
      <c r="D99" s="178" t="s">
        <v>108</v>
      </c>
      <c r="E99" s="179"/>
      <c r="F99" s="179"/>
      <c r="G99" s="179"/>
      <c r="H99" s="179"/>
      <c r="I99" s="179"/>
      <c r="J99" s="180">
        <f>J186</f>
        <v>1623040.5600000001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6"/>
      <c r="C100" s="177"/>
      <c r="D100" s="178" t="s">
        <v>109</v>
      </c>
      <c r="E100" s="179"/>
      <c r="F100" s="179"/>
      <c r="G100" s="179"/>
      <c r="H100" s="179"/>
      <c r="I100" s="179"/>
      <c r="J100" s="180">
        <f>J208</f>
        <v>7213085.4599999981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6"/>
      <c r="C101" s="177"/>
      <c r="D101" s="178" t="s">
        <v>110</v>
      </c>
      <c r="E101" s="179"/>
      <c r="F101" s="179"/>
      <c r="G101" s="179"/>
      <c r="H101" s="179"/>
      <c r="I101" s="179"/>
      <c r="J101" s="180">
        <f>J252</f>
        <v>2376045.0800000001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82"/>
      <c r="C102" s="183"/>
      <c r="D102" s="184" t="s">
        <v>111</v>
      </c>
      <c r="E102" s="185"/>
      <c r="F102" s="185"/>
      <c r="G102" s="185"/>
      <c r="H102" s="185"/>
      <c r="I102" s="185"/>
      <c r="J102" s="186">
        <f>J274</f>
        <v>837403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112</v>
      </c>
      <c r="E103" s="185"/>
      <c r="F103" s="185"/>
      <c r="G103" s="185"/>
      <c r="H103" s="185"/>
      <c r="I103" s="185"/>
      <c r="J103" s="186">
        <f>J294</f>
        <v>514410.65999999997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6"/>
      <c r="C104" s="177"/>
      <c r="D104" s="178" t="s">
        <v>113</v>
      </c>
      <c r="E104" s="179"/>
      <c r="F104" s="179"/>
      <c r="G104" s="179"/>
      <c r="H104" s="179"/>
      <c r="I104" s="179"/>
      <c r="J104" s="180">
        <f>J298</f>
        <v>128000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hidden="1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hidden="1"/>
    <row r="108" hidden="1"/>
    <row r="109" hidden="1"/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2" t="s">
        <v>114</v>
      </c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8" t="s">
        <v>14</v>
      </c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2" t="str">
        <f>E7</f>
        <v>Polní cesta PC10 - Horní Hynčina</v>
      </c>
      <c r="F114" s="28"/>
      <c r="G114" s="28"/>
      <c r="H114" s="28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8" t="s">
        <v>99</v>
      </c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01 - Polní cesta PC10 -SO-01</v>
      </c>
      <c r="F116" s="35"/>
      <c r="G116" s="35"/>
      <c r="H116" s="35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8" t="s">
        <v>18</v>
      </c>
      <c r="D118" s="35"/>
      <c r="E118" s="35"/>
      <c r="F118" s="25" t="str">
        <f>F12</f>
        <v xml:space="preserve"> </v>
      </c>
      <c r="G118" s="35"/>
      <c r="H118" s="35"/>
      <c r="I118" s="28" t="s">
        <v>20</v>
      </c>
      <c r="J118" s="73" t="str">
        <f>IF(J12="","",J12)</f>
        <v>11. 3. 2021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8" t="s">
        <v>22</v>
      </c>
      <c r="D120" s="35"/>
      <c r="E120" s="35"/>
      <c r="F120" s="25" t="str">
        <f>E15</f>
        <v>SPÚ, pobočka Svitavy</v>
      </c>
      <c r="G120" s="35"/>
      <c r="H120" s="35"/>
      <c r="I120" s="28" t="s">
        <v>27</v>
      </c>
      <c r="J120" s="29" t="str">
        <f>E21</f>
        <v>Agroprojekt PSO</v>
      </c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8" t="s">
        <v>26</v>
      </c>
      <c r="D121" s="35"/>
      <c r="E121" s="35"/>
      <c r="F121" s="25" t="str">
        <f>IF(E18="","",E18)</f>
        <v xml:space="preserve"> </v>
      </c>
      <c r="G121" s="35"/>
      <c r="H121" s="35"/>
      <c r="I121" s="28" t="s">
        <v>30</v>
      </c>
      <c r="J121" s="29" t="str">
        <f>E24</f>
        <v xml:space="preserve"> </v>
      </c>
      <c r="K121" s="35"/>
      <c r="L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88"/>
      <c r="B123" s="189"/>
      <c r="C123" s="190" t="s">
        <v>115</v>
      </c>
      <c r="D123" s="191" t="s">
        <v>59</v>
      </c>
      <c r="E123" s="191" t="s">
        <v>55</v>
      </c>
      <c r="F123" s="191" t="s">
        <v>56</v>
      </c>
      <c r="G123" s="191" t="s">
        <v>116</v>
      </c>
      <c r="H123" s="191" t="s">
        <v>117</v>
      </c>
      <c r="I123" s="191" t="s">
        <v>118</v>
      </c>
      <c r="J123" s="192" t="s">
        <v>103</v>
      </c>
      <c r="K123" s="193" t="s">
        <v>119</v>
      </c>
      <c r="L123" s="194"/>
      <c r="M123" s="94" t="s">
        <v>1</v>
      </c>
      <c r="N123" s="95" t="s">
        <v>38</v>
      </c>
      <c r="O123" s="95" t="s">
        <v>120</v>
      </c>
      <c r="P123" s="95" t="s">
        <v>121</v>
      </c>
      <c r="Q123" s="95" t="s">
        <v>122</v>
      </c>
      <c r="R123" s="95" t="s">
        <v>123</v>
      </c>
      <c r="S123" s="95" t="s">
        <v>124</v>
      </c>
      <c r="T123" s="96" t="s">
        <v>125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3"/>
      <c r="B124" s="34"/>
      <c r="C124" s="101" t="s">
        <v>126</v>
      </c>
      <c r="D124" s="35"/>
      <c r="E124" s="35"/>
      <c r="F124" s="35"/>
      <c r="G124" s="35"/>
      <c r="H124" s="35"/>
      <c r="I124" s="35"/>
      <c r="J124" s="195">
        <f>BK124</f>
        <v>18779359.32</v>
      </c>
      <c r="K124" s="35"/>
      <c r="L124" s="36"/>
      <c r="M124" s="97"/>
      <c r="N124" s="196"/>
      <c r="O124" s="98"/>
      <c r="P124" s="197">
        <f>P125+P179+P186+P208+P252+P298</f>
        <v>9458.160401000001</v>
      </c>
      <c r="Q124" s="98"/>
      <c r="R124" s="197">
        <f>R125+R179+R186+R208+R252+R298</f>
        <v>7959.1251418899992</v>
      </c>
      <c r="S124" s="98"/>
      <c r="T124" s="198">
        <f>T125+T179+T186+T208+T252+T298</f>
        <v>24.740000000000002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73</v>
      </c>
      <c r="AU124" s="16" t="s">
        <v>105</v>
      </c>
      <c r="BK124" s="199">
        <f>BK125+BK179+BK186+BK208+BK252+BK298</f>
        <v>18779359.32</v>
      </c>
    </row>
    <row r="125" s="12" customFormat="1" ht="25.92" customHeight="1">
      <c r="A125" s="12"/>
      <c r="B125" s="200"/>
      <c r="C125" s="201"/>
      <c r="D125" s="202" t="s">
        <v>73</v>
      </c>
      <c r="E125" s="203" t="s">
        <v>82</v>
      </c>
      <c r="F125" s="203" t="s">
        <v>127</v>
      </c>
      <c r="G125" s="201"/>
      <c r="H125" s="201"/>
      <c r="I125" s="201"/>
      <c r="J125" s="204">
        <f>BK125</f>
        <v>7328845.4200000009</v>
      </c>
      <c r="K125" s="201"/>
      <c r="L125" s="205"/>
      <c r="M125" s="206"/>
      <c r="N125" s="207"/>
      <c r="O125" s="207"/>
      <c r="P125" s="208">
        <f>SUM(P126:P178)</f>
        <v>3025.9193</v>
      </c>
      <c r="Q125" s="207"/>
      <c r="R125" s="208">
        <f>SUM(R126:R178)</f>
        <v>0.116214</v>
      </c>
      <c r="S125" s="207"/>
      <c r="T125" s="209">
        <f>SUM(T126:T178)</f>
        <v>7.0999999999999996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82</v>
      </c>
      <c r="AT125" s="211" t="s">
        <v>73</v>
      </c>
      <c r="AU125" s="211" t="s">
        <v>74</v>
      </c>
      <c r="AY125" s="210" t="s">
        <v>128</v>
      </c>
      <c r="BK125" s="212">
        <f>SUM(BK126:BK178)</f>
        <v>7328845.4200000009</v>
      </c>
    </row>
    <row r="126" s="2" customFormat="1" ht="21.75" customHeight="1">
      <c r="A126" s="33"/>
      <c r="B126" s="34"/>
      <c r="C126" s="213" t="s">
        <v>82</v>
      </c>
      <c r="D126" s="213" t="s">
        <v>129</v>
      </c>
      <c r="E126" s="214" t="s">
        <v>130</v>
      </c>
      <c r="F126" s="215" t="s">
        <v>131</v>
      </c>
      <c r="G126" s="216" t="s">
        <v>132</v>
      </c>
      <c r="H126" s="217">
        <v>200</v>
      </c>
      <c r="I126" s="218">
        <v>304</v>
      </c>
      <c r="J126" s="218">
        <f>ROUND(I126*H126,2)</f>
        <v>60800</v>
      </c>
      <c r="K126" s="219"/>
      <c r="L126" s="36"/>
      <c r="M126" s="220" t="s">
        <v>1</v>
      </c>
      <c r="N126" s="221" t="s">
        <v>39</v>
      </c>
      <c r="O126" s="222">
        <v>0.88</v>
      </c>
      <c r="P126" s="222">
        <f>O126*H126</f>
        <v>176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4" t="s">
        <v>133</v>
      </c>
      <c r="AT126" s="224" t="s">
        <v>129</v>
      </c>
      <c r="AU126" s="224" t="s">
        <v>82</v>
      </c>
      <c r="AY126" s="16" t="s">
        <v>128</v>
      </c>
      <c r="BE126" s="225">
        <f>IF(N126="základní",J126,0)</f>
        <v>60800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6" t="s">
        <v>82</v>
      </c>
      <c r="BK126" s="225">
        <f>ROUND(I126*H126,2)</f>
        <v>60800</v>
      </c>
      <c r="BL126" s="16" t="s">
        <v>133</v>
      </c>
      <c r="BM126" s="224" t="s">
        <v>134</v>
      </c>
    </row>
    <row r="127" s="2" customFormat="1">
      <c r="A127" s="33"/>
      <c r="B127" s="34"/>
      <c r="C127" s="35"/>
      <c r="D127" s="226" t="s">
        <v>135</v>
      </c>
      <c r="E127" s="35"/>
      <c r="F127" s="227" t="s">
        <v>136</v>
      </c>
      <c r="G127" s="35"/>
      <c r="H127" s="35"/>
      <c r="I127" s="35"/>
      <c r="J127" s="35"/>
      <c r="K127" s="35"/>
      <c r="L127" s="36"/>
      <c r="M127" s="228"/>
      <c r="N127" s="229"/>
      <c r="O127" s="85"/>
      <c r="P127" s="85"/>
      <c r="Q127" s="85"/>
      <c r="R127" s="85"/>
      <c r="S127" s="85"/>
      <c r="T127" s="86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82</v>
      </c>
    </row>
    <row r="128" s="2" customFormat="1" ht="21.75" customHeight="1">
      <c r="A128" s="33"/>
      <c r="B128" s="34"/>
      <c r="C128" s="213" t="s">
        <v>84</v>
      </c>
      <c r="D128" s="213" t="s">
        <v>129</v>
      </c>
      <c r="E128" s="214" t="s">
        <v>137</v>
      </c>
      <c r="F128" s="215" t="s">
        <v>138</v>
      </c>
      <c r="G128" s="216" t="s">
        <v>132</v>
      </c>
      <c r="H128" s="217">
        <v>200</v>
      </c>
      <c r="I128" s="218">
        <v>192</v>
      </c>
      <c r="J128" s="218">
        <f>ROUND(I128*H128,2)</f>
        <v>38400</v>
      </c>
      <c r="K128" s="219"/>
      <c r="L128" s="36"/>
      <c r="M128" s="220" t="s">
        <v>1</v>
      </c>
      <c r="N128" s="221" t="s">
        <v>39</v>
      </c>
      <c r="O128" s="222">
        <v>0.14999999999999999</v>
      </c>
      <c r="P128" s="222">
        <f>O128*H128</f>
        <v>30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4" t="s">
        <v>133</v>
      </c>
      <c r="AT128" s="224" t="s">
        <v>129</v>
      </c>
      <c r="AU128" s="224" t="s">
        <v>82</v>
      </c>
      <c r="AY128" s="16" t="s">
        <v>128</v>
      </c>
      <c r="BE128" s="225">
        <f>IF(N128="základní",J128,0)</f>
        <v>38400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6" t="s">
        <v>82</v>
      </c>
      <c r="BK128" s="225">
        <f>ROUND(I128*H128,2)</f>
        <v>38400</v>
      </c>
      <c r="BL128" s="16" t="s">
        <v>133</v>
      </c>
      <c r="BM128" s="224" t="s">
        <v>139</v>
      </c>
    </row>
    <row r="129" s="2" customFormat="1">
      <c r="A129" s="33"/>
      <c r="B129" s="34"/>
      <c r="C129" s="35"/>
      <c r="D129" s="226" t="s">
        <v>135</v>
      </c>
      <c r="E129" s="35"/>
      <c r="F129" s="227" t="s">
        <v>140</v>
      </c>
      <c r="G129" s="35"/>
      <c r="H129" s="35"/>
      <c r="I129" s="35"/>
      <c r="J129" s="35"/>
      <c r="K129" s="35"/>
      <c r="L129" s="36"/>
      <c r="M129" s="228"/>
      <c r="N129" s="229"/>
      <c r="O129" s="85"/>
      <c r="P129" s="85"/>
      <c r="Q129" s="85"/>
      <c r="R129" s="85"/>
      <c r="S129" s="85"/>
      <c r="T129" s="86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82</v>
      </c>
    </row>
    <row r="130" s="2" customFormat="1" ht="16.5" customHeight="1">
      <c r="A130" s="33"/>
      <c r="B130" s="34"/>
      <c r="C130" s="213" t="s">
        <v>141</v>
      </c>
      <c r="D130" s="213" t="s">
        <v>129</v>
      </c>
      <c r="E130" s="214" t="s">
        <v>142</v>
      </c>
      <c r="F130" s="215" t="s">
        <v>143</v>
      </c>
      <c r="G130" s="216" t="s">
        <v>132</v>
      </c>
      <c r="H130" s="217">
        <v>200</v>
      </c>
      <c r="I130" s="218">
        <v>408</v>
      </c>
      <c r="J130" s="218">
        <f>ROUND(I130*H130,2)</f>
        <v>81600</v>
      </c>
      <c r="K130" s="219"/>
      <c r="L130" s="36"/>
      <c r="M130" s="220" t="s">
        <v>1</v>
      </c>
      <c r="N130" s="221" t="s">
        <v>39</v>
      </c>
      <c r="O130" s="222">
        <v>1.27</v>
      </c>
      <c r="P130" s="222">
        <f>O130*H130</f>
        <v>254</v>
      </c>
      <c r="Q130" s="222">
        <v>0.00018000000000000001</v>
      </c>
      <c r="R130" s="222">
        <f>Q130*H130</f>
        <v>0.036000000000000004</v>
      </c>
      <c r="S130" s="222">
        <v>0</v>
      </c>
      <c r="T130" s="22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4" t="s">
        <v>133</v>
      </c>
      <c r="AT130" s="224" t="s">
        <v>129</v>
      </c>
      <c r="AU130" s="224" t="s">
        <v>82</v>
      </c>
      <c r="AY130" s="16" t="s">
        <v>128</v>
      </c>
      <c r="BE130" s="225">
        <f>IF(N130="základní",J130,0)</f>
        <v>81600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82</v>
      </c>
      <c r="BK130" s="225">
        <f>ROUND(I130*H130,2)</f>
        <v>81600</v>
      </c>
      <c r="BL130" s="16" t="s">
        <v>133</v>
      </c>
      <c r="BM130" s="224" t="s">
        <v>144</v>
      </c>
    </row>
    <row r="131" s="2" customFormat="1">
      <c r="A131" s="33"/>
      <c r="B131" s="34"/>
      <c r="C131" s="35"/>
      <c r="D131" s="226" t="s">
        <v>135</v>
      </c>
      <c r="E131" s="35"/>
      <c r="F131" s="227" t="s">
        <v>145</v>
      </c>
      <c r="G131" s="35"/>
      <c r="H131" s="35"/>
      <c r="I131" s="35"/>
      <c r="J131" s="35"/>
      <c r="K131" s="35"/>
      <c r="L131" s="36"/>
      <c r="M131" s="228"/>
      <c r="N131" s="229"/>
      <c r="O131" s="85"/>
      <c r="P131" s="85"/>
      <c r="Q131" s="85"/>
      <c r="R131" s="85"/>
      <c r="S131" s="85"/>
      <c r="T131" s="86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82</v>
      </c>
    </row>
    <row r="132" s="2" customFormat="1" ht="16.5" customHeight="1">
      <c r="A132" s="33"/>
      <c r="B132" s="34"/>
      <c r="C132" s="213" t="s">
        <v>133</v>
      </c>
      <c r="D132" s="213" t="s">
        <v>129</v>
      </c>
      <c r="E132" s="214" t="s">
        <v>146</v>
      </c>
      <c r="F132" s="215" t="s">
        <v>147</v>
      </c>
      <c r="G132" s="216" t="s">
        <v>132</v>
      </c>
      <c r="H132" s="217">
        <v>200</v>
      </c>
      <c r="I132" s="218">
        <v>635</v>
      </c>
      <c r="J132" s="218">
        <f>ROUND(I132*H132,2)</f>
        <v>127000</v>
      </c>
      <c r="K132" s="219"/>
      <c r="L132" s="36"/>
      <c r="M132" s="220" t="s">
        <v>1</v>
      </c>
      <c r="N132" s="221" t="s">
        <v>39</v>
      </c>
      <c r="O132" s="222">
        <v>0.73399999999999999</v>
      </c>
      <c r="P132" s="222">
        <f>O132*H132</f>
        <v>146.80000000000001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24" t="s">
        <v>133</v>
      </c>
      <c r="AT132" s="224" t="s">
        <v>129</v>
      </c>
      <c r="AU132" s="224" t="s">
        <v>82</v>
      </c>
      <c r="AY132" s="16" t="s">
        <v>128</v>
      </c>
      <c r="BE132" s="225">
        <f>IF(N132="základní",J132,0)</f>
        <v>127000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6" t="s">
        <v>82</v>
      </c>
      <c r="BK132" s="225">
        <f>ROUND(I132*H132,2)</f>
        <v>127000</v>
      </c>
      <c r="BL132" s="16" t="s">
        <v>133</v>
      </c>
      <c r="BM132" s="224" t="s">
        <v>148</v>
      </c>
    </row>
    <row r="133" s="2" customFormat="1">
      <c r="A133" s="33"/>
      <c r="B133" s="34"/>
      <c r="C133" s="35"/>
      <c r="D133" s="226" t="s">
        <v>135</v>
      </c>
      <c r="E133" s="35"/>
      <c r="F133" s="227" t="s">
        <v>149</v>
      </c>
      <c r="G133" s="35"/>
      <c r="H133" s="35"/>
      <c r="I133" s="35"/>
      <c r="J133" s="35"/>
      <c r="K133" s="35"/>
      <c r="L133" s="36"/>
      <c r="M133" s="228"/>
      <c r="N133" s="229"/>
      <c r="O133" s="85"/>
      <c r="P133" s="85"/>
      <c r="Q133" s="85"/>
      <c r="R133" s="85"/>
      <c r="S133" s="85"/>
      <c r="T133" s="86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82</v>
      </c>
    </row>
    <row r="134" s="2" customFormat="1" ht="16.5" customHeight="1">
      <c r="A134" s="33"/>
      <c r="B134" s="34"/>
      <c r="C134" s="213" t="s">
        <v>150</v>
      </c>
      <c r="D134" s="213" t="s">
        <v>129</v>
      </c>
      <c r="E134" s="214" t="s">
        <v>151</v>
      </c>
      <c r="F134" s="215" t="s">
        <v>152</v>
      </c>
      <c r="G134" s="216" t="s">
        <v>153</v>
      </c>
      <c r="H134" s="217">
        <v>20</v>
      </c>
      <c r="I134" s="218">
        <v>56.899999999999999</v>
      </c>
      <c r="J134" s="218">
        <f>ROUND(I134*H134,2)</f>
        <v>1138</v>
      </c>
      <c r="K134" s="219"/>
      <c r="L134" s="36"/>
      <c r="M134" s="220" t="s">
        <v>1</v>
      </c>
      <c r="N134" s="221" t="s">
        <v>39</v>
      </c>
      <c r="O134" s="222">
        <v>0.085999999999999993</v>
      </c>
      <c r="P134" s="222">
        <f>O134*H134</f>
        <v>1.7199999999999998</v>
      </c>
      <c r="Q134" s="222">
        <v>0</v>
      </c>
      <c r="R134" s="222">
        <f>Q134*H134</f>
        <v>0</v>
      </c>
      <c r="S134" s="222">
        <v>0.35499999999999998</v>
      </c>
      <c r="T134" s="223">
        <f>S134*H134</f>
        <v>7.0999999999999996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24" t="s">
        <v>133</v>
      </c>
      <c r="AT134" s="224" t="s">
        <v>129</v>
      </c>
      <c r="AU134" s="224" t="s">
        <v>82</v>
      </c>
      <c r="AY134" s="16" t="s">
        <v>128</v>
      </c>
      <c r="BE134" s="225">
        <f>IF(N134="základní",J134,0)</f>
        <v>1138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6" t="s">
        <v>82</v>
      </c>
      <c r="BK134" s="225">
        <f>ROUND(I134*H134,2)</f>
        <v>1138</v>
      </c>
      <c r="BL134" s="16" t="s">
        <v>133</v>
      </c>
      <c r="BM134" s="224" t="s">
        <v>154</v>
      </c>
    </row>
    <row r="135" s="2" customFormat="1">
      <c r="A135" s="33"/>
      <c r="B135" s="34"/>
      <c r="C135" s="35"/>
      <c r="D135" s="226" t="s">
        <v>135</v>
      </c>
      <c r="E135" s="35"/>
      <c r="F135" s="227" t="s">
        <v>155</v>
      </c>
      <c r="G135" s="35"/>
      <c r="H135" s="35"/>
      <c r="I135" s="35"/>
      <c r="J135" s="35"/>
      <c r="K135" s="35"/>
      <c r="L135" s="36"/>
      <c r="M135" s="228"/>
      <c r="N135" s="229"/>
      <c r="O135" s="85"/>
      <c r="P135" s="85"/>
      <c r="Q135" s="85"/>
      <c r="R135" s="85"/>
      <c r="S135" s="85"/>
      <c r="T135" s="86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135</v>
      </c>
      <c r="AU135" s="16" t="s">
        <v>82</v>
      </c>
    </row>
    <row r="136" s="2" customFormat="1" ht="21.75" customHeight="1">
      <c r="A136" s="33"/>
      <c r="B136" s="34"/>
      <c r="C136" s="213" t="s">
        <v>156</v>
      </c>
      <c r="D136" s="213" t="s">
        <v>129</v>
      </c>
      <c r="E136" s="214" t="s">
        <v>157</v>
      </c>
      <c r="F136" s="215" t="s">
        <v>158</v>
      </c>
      <c r="G136" s="216" t="s">
        <v>153</v>
      </c>
      <c r="H136" s="217">
        <v>1979.5999999999999</v>
      </c>
      <c r="I136" s="218">
        <v>12.699999999999999</v>
      </c>
      <c r="J136" s="218">
        <f>ROUND(I136*H136,2)</f>
        <v>25140.919999999998</v>
      </c>
      <c r="K136" s="219"/>
      <c r="L136" s="36"/>
      <c r="M136" s="220" t="s">
        <v>1</v>
      </c>
      <c r="N136" s="221" t="s">
        <v>39</v>
      </c>
      <c r="O136" s="222">
        <v>0.014999999999999999</v>
      </c>
      <c r="P136" s="222">
        <f>O136*H136</f>
        <v>29.693999999999999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24" t="s">
        <v>133</v>
      </c>
      <c r="AT136" s="224" t="s">
        <v>129</v>
      </c>
      <c r="AU136" s="224" t="s">
        <v>82</v>
      </c>
      <c r="AY136" s="16" t="s">
        <v>128</v>
      </c>
      <c r="BE136" s="225">
        <f>IF(N136="základní",J136,0)</f>
        <v>25140.919999999998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6" t="s">
        <v>82</v>
      </c>
      <c r="BK136" s="225">
        <f>ROUND(I136*H136,2)</f>
        <v>25140.919999999998</v>
      </c>
      <c r="BL136" s="16" t="s">
        <v>133</v>
      </c>
      <c r="BM136" s="224" t="s">
        <v>159</v>
      </c>
    </row>
    <row r="137" s="2" customFormat="1">
      <c r="A137" s="33"/>
      <c r="B137" s="34"/>
      <c r="C137" s="35"/>
      <c r="D137" s="226" t="s">
        <v>135</v>
      </c>
      <c r="E137" s="35"/>
      <c r="F137" s="227" t="s">
        <v>160</v>
      </c>
      <c r="G137" s="35"/>
      <c r="H137" s="35"/>
      <c r="I137" s="35"/>
      <c r="J137" s="35"/>
      <c r="K137" s="35"/>
      <c r="L137" s="36"/>
      <c r="M137" s="228"/>
      <c r="N137" s="229"/>
      <c r="O137" s="85"/>
      <c r="P137" s="85"/>
      <c r="Q137" s="85"/>
      <c r="R137" s="85"/>
      <c r="S137" s="85"/>
      <c r="T137" s="86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135</v>
      </c>
      <c r="AU137" s="16" t="s">
        <v>82</v>
      </c>
    </row>
    <row r="138" s="2" customFormat="1" ht="33" customHeight="1">
      <c r="A138" s="33"/>
      <c r="B138" s="34"/>
      <c r="C138" s="213" t="s">
        <v>161</v>
      </c>
      <c r="D138" s="213" t="s">
        <v>129</v>
      </c>
      <c r="E138" s="214" t="s">
        <v>162</v>
      </c>
      <c r="F138" s="215" t="s">
        <v>163</v>
      </c>
      <c r="G138" s="216" t="s">
        <v>164</v>
      </c>
      <c r="H138" s="217">
        <v>3382.2199999999998</v>
      </c>
      <c r="I138" s="218">
        <v>89.700000000000003</v>
      </c>
      <c r="J138" s="218">
        <f>ROUND(I138*H138,2)</f>
        <v>303385.13</v>
      </c>
      <c r="K138" s="219"/>
      <c r="L138" s="36"/>
      <c r="M138" s="220" t="s">
        <v>1</v>
      </c>
      <c r="N138" s="221" t="s">
        <v>39</v>
      </c>
      <c r="O138" s="222">
        <v>0.085999999999999993</v>
      </c>
      <c r="P138" s="222">
        <f>O138*H138</f>
        <v>290.87091999999996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24" t="s">
        <v>133</v>
      </c>
      <c r="AT138" s="224" t="s">
        <v>129</v>
      </c>
      <c r="AU138" s="224" t="s">
        <v>82</v>
      </c>
      <c r="AY138" s="16" t="s">
        <v>128</v>
      </c>
      <c r="BE138" s="225">
        <f>IF(N138="základní",J138,0)</f>
        <v>303385.13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82</v>
      </c>
      <c r="BK138" s="225">
        <f>ROUND(I138*H138,2)</f>
        <v>303385.13</v>
      </c>
      <c r="BL138" s="16" t="s">
        <v>133</v>
      </c>
      <c r="BM138" s="224" t="s">
        <v>165</v>
      </c>
    </row>
    <row r="139" s="2" customFormat="1">
      <c r="A139" s="33"/>
      <c r="B139" s="34"/>
      <c r="C139" s="35"/>
      <c r="D139" s="226" t="s">
        <v>135</v>
      </c>
      <c r="E139" s="35"/>
      <c r="F139" s="227" t="s">
        <v>166</v>
      </c>
      <c r="G139" s="35"/>
      <c r="H139" s="35"/>
      <c r="I139" s="35"/>
      <c r="J139" s="35"/>
      <c r="K139" s="35"/>
      <c r="L139" s="36"/>
      <c r="M139" s="228"/>
      <c r="N139" s="229"/>
      <c r="O139" s="85"/>
      <c r="P139" s="85"/>
      <c r="Q139" s="85"/>
      <c r="R139" s="85"/>
      <c r="S139" s="85"/>
      <c r="T139" s="86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135</v>
      </c>
      <c r="AU139" s="16" t="s">
        <v>82</v>
      </c>
    </row>
    <row r="140" s="2" customFormat="1" ht="33" customHeight="1">
      <c r="A140" s="33"/>
      <c r="B140" s="34"/>
      <c r="C140" s="213" t="s">
        <v>167</v>
      </c>
      <c r="D140" s="213" t="s">
        <v>129</v>
      </c>
      <c r="E140" s="214" t="s">
        <v>168</v>
      </c>
      <c r="F140" s="215" t="s">
        <v>169</v>
      </c>
      <c r="G140" s="216" t="s">
        <v>164</v>
      </c>
      <c r="H140" s="217">
        <v>3382.2199999999998</v>
      </c>
      <c r="I140" s="218">
        <v>32.299999999999997</v>
      </c>
      <c r="J140" s="218">
        <f>ROUND(I140*H140,2)</f>
        <v>109245.71000000001</v>
      </c>
      <c r="K140" s="219"/>
      <c r="L140" s="36"/>
      <c r="M140" s="220" t="s">
        <v>1</v>
      </c>
      <c r="N140" s="221" t="s">
        <v>39</v>
      </c>
      <c r="O140" s="222">
        <v>0.105</v>
      </c>
      <c r="P140" s="222">
        <f>O140*H140</f>
        <v>355.13309999999996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4" t="s">
        <v>133</v>
      </c>
      <c r="AT140" s="224" t="s">
        <v>129</v>
      </c>
      <c r="AU140" s="224" t="s">
        <v>82</v>
      </c>
      <c r="AY140" s="16" t="s">
        <v>128</v>
      </c>
      <c r="BE140" s="225">
        <f>IF(N140="základní",J140,0)</f>
        <v>109245.71000000001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6" t="s">
        <v>82</v>
      </c>
      <c r="BK140" s="225">
        <f>ROUND(I140*H140,2)</f>
        <v>109245.71000000001</v>
      </c>
      <c r="BL140" s="16" t="s">
        <v>133</v>
      </c>
      <c r="BM140" s="224" t="s">
        <v>170</v>
      </c>
    </row>
    <row r="141" s="2" customFormat="1">
      <c r="A141" s="33"/>
      <c r="B141" s="34"/>
      <c r="C141" s="35"/>
      <c r="D141" s="226" t="s">
        <v>135</v>
      </c>
      <c r="E141" s="35"/>
      <c r="F141" s="227" t="s">
        <v>171</v>
      </c>
      <c r="G141" s="35"/>
      <c r="H141" s="35"/>
      <c r="I141" s="35"/>
      <c r="J141" s="35"/>
      <c r="K141" s="35"/>
      <c r="L141" s="36"/>
      <c r="M141" s="228"/>
      <c r="N141" s="229"/>
      <c r="O141" s="85"/>
      <c r="P141" s="85"/>
      <c r="Q141" s="85"/>
      <c r="R141" s="85"/>
      <c r="S141" s="85"/>
      <c r="T141" s="86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135</v>
      </c>
      <c r="AU141" s="16" t="s">
        <v>82</v>
      </c>
    </row>
    <row r="142" s="2" customFormat="1" ht="21.75" customHeight="1">
      <c r="A142" s="33"/>
      <c r="B142" s="34"/>
      <c r="C142" s="213" t="s">
        <v>172</v>
      </c>
      <c r="D142" s="213" t="s">
        <v>129</v>
      </c>
      <c r="E142" s="214" t="s">
        <v>173</v>
      </c>
      <c r="F142" s="215" t="s">
        <v>174</v>
      </c>
      <c r="G142" s="216" t="s">
        <v>132</v>
      </c>
      <c r="H142" s="217">
        <v>200</v>
      </c>
      <c r="I142" s="218">
        <v>413</v>
      </c>
      <c r="J142" s="218">
        <f>ROUND(I142*H142,2)</f>
        <v>82600</v>
      </c>
      <c r="K142" s="219"/>
      <c r="L142" s="36"/>
      <c r="M142" s="220" t="s">
        <v>1</v>
      </c>
      <c r="N142" s="221" t="s">
        <v>39</v>
      </c>
      <c r="O142" s="222">
        <v>0.62</v>
      </c>
      <c r="P142" s="222">
        <f>O142*H142</f>
        <v>124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4" t="s">
        <v>175</v>
      </c>
      <c r="AT142" s="224" t="s">
        <v>129</v>
      </c>
      <c r="AU142" s="224" t="s">
        <v>82</v>
      </c>
      <c r="AY142" s="16" t="s">
        <v>128</v>
      </c>
      <c r="BE142" s="225">
        <f>IF(N142="základní",J142,0)</f>
        <v>82600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82</v>
      </c>
      <c r="BK142" s="225">
        <f>ROUND(I142*H142,2)</f>
        <v>82600</v>
      </c>
      <c r="BL142" s="16" t="s">
        <v>175</v>
      </c>
      <c r="BM142" s="224" t="s">
        <v>176</v>
      </c>
    </row>
    <row r="143" s="2" customFormat="1">
      <c r="A143" s="33"/>
      <c r="B143" s="34"/>
      <c r="C143" s="35"/>
      <c r="D143" s="226" t="s">
        <v>135</v>
      </c>
      <c r="E143" s="35"/>
      <c r="F143" s="227" t="s">
        <v>177</v>
      </c>
      <c r="G143" s="35"/>
      <c r="H143" s="35"/>
      <c r="I143" s="35"/>
      <c r="J143" s="35"/>
      <c r="K143" s="35"/>
      <c r="L143" s="36"/>
      <c r="M143" s="228"/>
      <c r="N143" s="229"/>
      <c r="O143" s="85"/>
      <c r="P143" s="85"/>
      <c r="Q143" s="85"/>
      <c r="R143" s="85"/>
      <c r="S143" s="85"/>
      <c r="T143" s="86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135</v>
      </c>
      <c r="AU143" s="16" t="s">
        <v>82</v>
      </c>
    </row>
    <row r="144" s="2" customFormat="1" ht="21.75" customHeight="1">
      <c r="A144" s="33"/>
      <c r="B144" s="34"/>
      <c r="C144" s="213" t="s">
        <v>178</v>
      </c>
      <c r="D144" s="213" t="s">
        <v>129</v>
      </c>
      <c r="E144" s="214" t="s">
        <v>179</v>
      </c>
      <c r="F144" s="215" t="s">
        <v>180</v>
      </c>
      <c r="G144" s="216" t="s">
        <v>164</v>
      </c>
      <c r="H144" s="217">
        <v>187</v>
      </c>
      <c r="I144" s="218">
        <v>40.5</v>
      </c>
      <c r="J144" s="218">
        <f>ROUND(I144*H144,2)</f>
        <v>7573.5</v>
      </c>
      <c r="K144" s="219"/>
      <c r="L144" s="36"/>
      <c r="M144" s="220" t="s">
        <v>1</v>
      </c>
      <c r="N144" s="221" t="s">
        <v>39</v>
      </c>
      <c r="O144" s="222">
        <v>0.070000000000000007</v>
      </c>
      <c r="P144" s="222">
        <f>O144*H144</f>
        <v>13.090000000000002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24" t="s">
        <v>133</v>
      </c>
      <c r="AT144" s="224" t="s">
        <v>129</v>
      </c>
      <c r="AU144" s="224" t="s">
        <v>82</v>
      </c>
      <c r="AY144" s="16" t="s">
        <v>128</v>
      </c>
      <c r="BE144" s="225">
        <f>IF(N144="základní",J144,0)</f>
        <v>7573.5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82</v>
      </c>
      <c r="BK144" s="225">
        <f>ROUND(I144*H144,2)</f>
        <v>7573.5</v>
      </c>
      <c r="BL144" s="16" t="s">
        <v>133</v>
      </c>
      <c r="BM144" s="224" t="s">
        <v>181</v>
      </c>
    </row>
    <row r="145" s="2" customFormat="1">
      <c r="A145" s="33"/>
      <c r="B145" s="34"/>
      <c r="C145" s="35"/>
      <c r="D145" s="226" t="s">
        <v>135</v>
      </c>
      <c r="E145" s="35"/>
      <c r="F145" s="227" t="s">
        <v>182</v>
      </c>
      <c r="G145" s="35"/>
      <c r="H145" s="35"/>
      <c r="I145" s="35"/>
      <c r="J145" s="35"/>
      <c r="K145" s="35"/>
      <c r="L145" s="36"/>
      <c r="M145" s="228"/>
      <c r="N145" s="229"/>
      <c r="O145" s="85"/>
      <c r="P145" s="85"/>
      <c r="Q145" s="85"/>
      <c r="R145" s="85"/>
      <c r="S145" s="85"/>
      <c r="T145" s="86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135</v>
      </c>
      <c r="AU145" s="16" t="s">
        <v>82</v>
      </c>
    </row>
    <row r="146" s="2" customFormat="1" ht="21.75" customHeight="1">
      <c r="A146" s="33"/>
      <c r="B146" s="34"/>
      <c r="C146" s="213" t="s">
        <v>183</v>
      </c>
      <c r="D146" s="213" t="s">
        <v>129</v>
      </c>
      <c r="E146" s="214" t="s">
        <v>184</v>
      </c>
      <c r="F146" s="215" t="s">
        <v>185</v>
      </c>
      <c r="G146" s="216" t="s">
        <v>132</v>
      </c>
      <c r="H146" s="217">
        <v>800</v>
      </c>
      <c r="I146" s="218">
        <v>1.4099999999999999</v>
      </c>
      <c r="J146" s="218">
        <f>ROUND(I146*H146,2)</f>
        <v>1128</v>
      </c>
      <c r="K146" s="219"/>
      <c r="L146" s="36"/>
      <c r="M146" s="220" t="s">
        <v>1</v>
      </c>
      <c r="N146" s="221" t="s">
        <v>39</v>
      </c>
      <c r="O146" s="222">
        <v>0.001</v>
      </c>
      <c r="P146" s="222">
        <f>O146*H146</f>
        <v>0.80000000000000004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24" t="s">
        <v>175</v>
      </c>
      <c r="AT146" s="224" t="s">
        <v>129</v>
      </c>
      <c r="AU146" s="224" t="s">
        <v>82</v>
      </c>
      <c r="AY146" s="16" t="s">
        <v>128</v>
      </c>
      <c r="BE146" s="225">
        <f>IF(N146="základní",J146,0)</f>
        <v>1128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6" t="s">
        <v>82</v>
      </c>
      <c r="BK146" s="225">
        <f>ROUND(I146*H146,2)</f>
        <v>1128</v>
      </c>
      <c r="BL146" s="16" t="s">
        <v>175</v>
      </c>
      <c r="BM146" s="224" t="s">
        <v>186</v>
      </c>
    </row>
    <row r="147" s="2" customFormat="1">
      <c r="A147" s="33"/>
      <c r="B147" s="34"/>
      <c r="C147" s="35"/>
      <c r="D147" s="226" t="s">
        <v>135</v>
      </c>
      <c r="E147" s="35"/>
      <c r="F147" s="227" t="s">
        <v>187</v>
      </c>
      <c r="G147" s="35"/>
      <c r="H147" s="35"/>
      <c r="I147" s="35"/>
      <c r="J147" s="35"/>
      <c r="K147" s="35"/>
      <c r="L147" s="36"/>
      <c r="M147" s="228"/>
      <c r="N147" s="229"/>
      <c r="O147" s="85"/>
      <c r="P147" s="85"/>
      <c r="Q147" s="85"/>
      <c r="R147" s="85"/>
      <c r="S147" s="85"/>
      <c r="T147" s="86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135</v>
      </c>
      <c r="AU147" s="16" t="s">
        <v>82</v>
      </c>
    </row>
    <row r="148" s="13" customFormat="1">
      <c r="A148" s="13"/>
      <c r="B148" s="230"/>
      <c r="C148" s="231"/>
      <c r="D148" s="226" t="s">
        <v>188</v>
      </c>
      <c r="E148" s="232" t="s">
        <v>1</v>
      </c>
      <c r="F148" s="233" t="s">
        <v>189</v>
      </c>
      <c r="G148" s="231"/>
      <c r="H148" s="234">
        <v>800</v>
      </c>
      <c r="I148" s="231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188</v>
      </c>
      <c r="AU148" s="239" t="s">
        <v>82</v>
      </c>
      <c r="AV148" s="13" t="s">
        <v>84</v>
      </c>
      <c r="AW148" s="13" t="s">
        <v>29</v>
      </c>
      <c r="AX148" s="13" t="s">
        <v>82</v>
      </c>
      <c r="AY148" s="239" t="s">
        <v>128</v>
      </c>
    </row>
    <row r="149" s="2" customFormat="1" ht="33" customHeight="1">
      <c r="A149" s="33"/>
      <c r="B149" s="34"/>
      <c r="C149" s="213" t="s">
        <v>190</v>
      </c>
      <c r="D149" s="213" t="s">
        <v>129</v>
      </c>
      <c r="E149" s="214" t="s">
        <v>191</v>
      </c>
      <c r="F149" s="215" t="s">
        <v>192</v>
      </c>
      <c r="G149" s="216" t="s">
        <v>164</v>
      </c>
      <c r="H149" s="217">
        <v>110</v>
      </c>
      <c r="I149" s="218">
        <v>100</v>
      </c>
      <c r="J149" s="218">
        <f>ROUND(I149*H149,2)</f>
        <v>11000</v>
      </c>
      <c r="K149" s="219"/>
      <c r="L149" s="36"/>
      <c r="M149" s="220" t="s">
        <v>1</v>
      </c>
      <c r="N149" s="221" t="s">
        <v>39</v>
      </c>
      <c r="O149" s="222">
        <v>0.050000000000000003</v>
      </c>
      <c r="P149" s="222">
        <f>O149*H149</f>
        <v>5.5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4" t="s">
        <v>133</v>
      </c>
      <c r="AT149" s="224" t="s">
        <v>129</v>
      </c>
      <c r="AU149" s="224" t="s">
        <v>82</v>
      </c>
      <c r="AY149" s="16" t="s">
        <v>128</v>
      </c>
      <c r="BE149" s="225">
        <f>IF(N149="základní",J149,0)</f>
        <v>11000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82</v>
      </c>
      <c r="BK149" s="225">
        <f>ROUND(I149*H149,2)</f>
        <v>11000</v>
      </c>
      <c r="BL149" s="16" t="s">
        <v>133</v>
      </c>
      <c r="BM149" s="224" t="s">
        <v>193</v>
      </c>
    </row>
    <row r="150" s="2" customFormat="1">
      <c r="A150" s="33"/>
      <c r="B150" s="34"/>
      <c r="C150" s="35"/>
      <c r="D150" s="226" t="s">
        <v>135</v>
      </c>
      <c r="E150" s="35"/>
      <c r="F150" s="227" t="s">
        <v>194</v>
      </c>
      <c r="G150" s="35"/>
      <c r="H150" s="35"/>
      <c r="I150" s="35"/>
      <c r="J150" s="35"/>
      <c r="K150" s="35"/>
      <c r="L150" s="36"/>
      <c r="M150" s="228"/>
      <c r="N150" s="229"/>
      <c r="O150" s="85"/>
      <c r="P150" s="85"/>
      <c r="Q150" s="85"/>
      <c r="R150" s="85"/>
      <c r="S150" s="85"/>
      <c r="T150" s="86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135</v>
      </c>
      <c r="AU150" s="16" t="s">
        <v>82</v>
      </c>
    </row>
    <row r="151" s="13" customFormat="1">
      <c r="A151" s="13"/>
      <c r="B151" s="230"/>
      <c r="C151" s="231"/>
      <c r="D151" s="226" t="s">
        <v>188</v>
      </c>
      <c r="E151" s="232" t="s">
        <v>1</v>
      </c>
      <c r="F151" s="233" t="s">
        <v>195</v>
      </c>
      <c r="G151" s="231"/>
      <c r="H151" s="234">
        <v>110</v>
      </c>
      <c r="I151" s="231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188</v>
      </c>
      <c r="AU151" s="239" t="s">
        <v>82</v>
      </c>
      <c r="AV151" s="13" t="s">
        <v>84</v>
      </c>
      <c r="AW151" s="13" t="s">
        <v>29</v>
      </c>
      <c r="AX151" s="13" t="s">
        <v>82</v>
      </c>
      <c r="AY151" s="239" t="s">
        <v>128</v>
      </c>
    </row>
    <row r="152" s="2" customFormat="1" ht="33" customHeight="1">
      <c r="A152" s="33"/>
      <c r="B152" s="34"/>
      <c r="C152" s="213" t="s">
        <v>196</v>
      </c>
      <c r="D152" s="213" t="s">
        <v>129</v>
      </c>
      <c r="E152" s="214" t="s">
        <v>197</v>
      </c>
      <c r="F152" s="215" t="s">
        <v>198</v>
      </c>
      <c r="G152" s="216" t="s">
        <v>164</v>
      </c>
      <c r="H152" s="217">
        <v>3195.2199999999998</v>
      </c>
      <c r="I152" s="218">
        <v>256</v>
      </c>
      <c r="J152" s="218">
        <f>ROUND(I152*H152,2)</f>
        <v>817976.31999999995</v>
      </c>
      <c r="K152" s="219"/>
      <c r="L152" s="36"/>
      <c r="M152" s="220" t="s">
        <v>1</v>
      </c>
      <c r="N152" s="221" t="s">
        <v>39</v>
      </c>
      <c r="O152" s="222">
        <v>0.086999999999999994</v>
      </c>
      <c r="P152" s="222">
        <f>O152*H152</f>
        <v>277.98413999999997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4" t="s">
        <v>133</v>
      </c>
      <c r="AT152" s="224" t="s">
        <v>129</v>
      </c>
      <c r="AU152" s="224" t="s">
        <v>82</v>
      </c>
      <c r="AY152" s="16" t="s">
        <v>128</v>
      </c>
      <c r="BE152" s="225">
        <f>IF(N152="základní",J152,0)</f>
        <v>817976.31999999995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6" t="s">
        <v>82</v>
      </c>
      <c r="BK152" s="225">
        <f>ROUND(I152*H152,2)</f>
        <v>817976.31999999995</v>
      </c>
      <c r="BL152" s="16" t="s">
        <v>133</v>
      </c>
      <c r="BM152" s="224" t="s">
        <v>199</v>
      </c>
    </row>
    <row r="153" s="2" customFormat="1">
      <c r="A153" s="33"/>
      <c r="B153" s="34"/>
      <c r="C153" s="35"/>
      <c r="D153" s="226" t="s">
        <v>135</v>
      </c>
      <c r="E153" s="35"/>
      <c r="F153" s="227" t="s">
        <v>200</v>
      </c>
      <c r="G153" s="35"/>
      <c r="H153" s="35"/>
      <c r="I153" s="35"/>
      <c r="J153" s="35"/>
      <c r="K153" s="35"/>
      <c r="L153" s="36"/>
      <c r="M153" s="228"/>
      <c r="N153" s="229"/>
      <c r="O153" s="85"/>
      <c r="P153" s="85"/>
      <c r="Q153" s="85"/>
      <c r="R153" s="85"/>
      <c r="S153" s="85"/>
      <c r="T153" s="86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135</v>
      </c>
      <c r="AU153" s="16" t="s">
        <v>82</v>
      </c>
    </row>
    <row r="154" s="2" customFormat="1" ht="33" customHeight="1">
      <c r="A154" s="33"/>
      <c r="B154" s="34"/>
      <c r="C154" s="213" t="s">
        <v>201</v>
      </c>
      <c r="D154" s="213" t="s">
        <v>129</v>
      </c>
      <c r="E154" s="214" t="s">
        <v>202</v>
      </c>
      <c r="F154" s="215" t="s">
        <v>203</v>
      </c>
      <c r="G154" s="216" t="s">
        <v>164</v>
      </c>
      <c r="H154" s="217">
        <v>51123.519999999997</v>
      </c>
      <c r="I154" s="218">
        <v>22.800000000000001</v>
      </c>
      <c r="J154" s="218">
        <f>ROUND(I154*H154,2)</f>
        <v>1165616.26</v>
      </c>
      <c r="K154" s="219"/>
      <c r="L154" s="36"/>
      <c r="M154" s="220" t="s">
        <v>1</v>
      </c>
      <c r="N154" s="221" t="s">
        <v>39</v>
      </c>
      <c r="O154" s="222">
        <v>0.0060000000000000001</v>
      </c>
      <c r="P154" s="222">
        <f>O154*H154</f>
        <v>306.74111999999997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4" t="s">
        <v>133</v>
      </c>
      <c r="AT154" s="224" t="s">
        <v>129</v>
      </c>
      <c r="AU154" s="224" t="s">
        <v>82</v>
      </c>
      <c r="AY154" s="16" t="s">
        <v>128</v>
      </c>
      <c r="BE154" s="225">
        <f>IF(N154="základní",J154,0)</f>
        <v>1165616.26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6" t="s">
        <v>82</v>
      </c>
      <c r="BK154" s="225">
        <f>ROUND(I154*H154,2)</f>
        <v>1165616.26</v>
      </c>
      <c r="BL154" s="16" t="s">
        <v>133</v>
      </c>
      <c r="BM154" s="224" t="s">
        <v>204</v>
      </c>
    </row>
    <row r="155" s="2" customFormat="1">
      <c r="A155" s="33"/>
      <c r="B155" s="34"/>
      <c r="C155" s="35"/>
      <c r="D155" s="226" t="s">
        <v>135</v>
      </c>
      <c r="E155" s="35"/>
      <c r="F155" s="227" t="s">
        <v>205</v>
      </c>
      <c r="G155" s="35"/>
      <c r="H155" s="35"/>
      <c r="I155" s="35"/>
      <c r="J155" s="35"/>
      <c r="K155" s="35"/>
      <c r="L155" s="36"/>
      <c r="M155" s="228"/>
      <c r="N155" s="229"/>
      <c r="O155" s="85"/>
      <c r="P155" s="85"/>
      <c r="Q155" s="85"/>
      <c r="R155" s="85"/>
      <c r="S155" s="85"/>
      <c r="T155" s="86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135</v>
      </c>
      <c r="AU155" s="16" t="s">
        <v>82</v>
      </c>
    </row>
    <row r="156" s="13" customFormat="1">
      <c r="A156" s="13"/>
      <c r="B156" s="230"/>
      <c r="C156" s="231"/>
      <c r="D156" s="226" t="s">
        <v>188</v>
      </c>
      <c r="E156" s="232" t="s">
        <v>1</v>
      </c>
      <c r="F156" s="233" t="s">
        <v>206</v>
      </c>
      <c r="G156" s="231"/>
      <c r="H156" s="234">
        <v>51123.519999999997</v>
      </c>
      <c r="I156" s="231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188</v>
      </c>
      <c r="AU156" s="239" t="s">
        <v>82</v>
      </c>
      <c r="AV156" s="13" t="s">
        <v>84</v>
      </c>
      <c r="AW156" s="13" t="s">
        <v>29</v>
      </c>
      <c r="AX156" s="13" t="s">
        <v>82</v>
      </c>
      <c r="AY156" s="239" t="s">
        <v>128</v>
      </c>
    </row>
    <row r="157" s="2" customFormat="1" ht="21.75" customHeight="1">
      <c r="A157" s="33"/>
      <c r="B157" s="34"/>
      <c r="C157" s="213" t="s">
        <v>8</v>
      </c>
      <c r="D157" s="213" t="s">
        <v>129</v>
      </c>
      <c r="E157" s="214" t="s">
        <v>207</v>
      </c>
      <c r="F157" s="215" t="s">
        <v>208</v>
      </c>
      <c r="G157" s="216" t="s">
        <v>164</v>
      </c>
      <c r="H157" s="217">
        <v>3492.2199999999998</v>
      </c>
      <c r="I157" s="218">
        <v>45.5</v>
      </c>
      <c r="J157" s="218">
        <f>ROUND(I157*H157,2)</f>
        <v>158896.01000000001</v>
      </c>
      <c r="K157" s="219"/>
      <c r="L157" s="36"/>
      <c r="M157" s="220" t="s">
        <v>1</v>
      </c>
      <c r="N157" s="221" t="s">
        <v>39</v>
      </c>
      <c r="O157" s="222">
        <v>0.071999999999999995</v>
      </c>
      <c r="P157" s="222">
        <f>O157*H157</f>
        <v>251.43983999999998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24" t="s">
        <v>133</v>
      </c>
      <c r="AT157" s="224" t="s">
        <v>129</v>
      </c>
      <c r="AU157" s="224" t="s">
        <v>82</v>
      </c>
      <c r="AY157" s="16" t="s">
        <v>128</v>
      </c>
      <c r="BE157" s="225">
        <f>IF(N157="základní",J157,0)</f>
        <v>158896.01000000001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6" t="s">
        <v>82</v>
      </c>
      <c r="BK157" s="225">
        <f>ROUND(I157*H157,2)</f>
        <v>158896.01000000001</v>
      </c>
      <c r="BL157" s="16" t="s">
        <v>133</v>
      </c>
      <c r="BM157" s="224" t="s">
        <v>209</v>
      </c>
    </row>
    <row r="158" s="2" customFormat="1">
      <c r="A158" s="33"/>
      <c r="B158" s="34"/>
      <c r="C158" s="35"/>
      <c r="D158" s="226" t="s">
        <v>135</v>
      </c>
      <c r="E158" s="35"/>
      <c r="F158" s="227" t="s">
        <v>210</v>
      </c>
      <c r="G158" s="35"/>
      <c r="H158" s="35"/>
      <c r="I158" s="35"/>
      <c r="J158" s="35"/>
      <c r="K158" s="35"/>
      <c r="L158" s="36"/>
      <c r="M158" s="228"/>
      <c r="N158" s="229"/>
      <c r="O158" s="85"/>
      <c r="P158" s="85"/>
      <c r="Q158" s="85"/>
      <c r="R158" s="85"/>
      <c r="S158" s="85"/>
      <c r="T158" s="86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135</v>
      </c>
      <c r="AU158" s="16" t="s">
        <v>82</v>
      </c>
    </row>
    <row r="159" s="2" customFormat="1" ht="21.75" customHeight="1">
      <c r="A159" s="33"/>
      <c r="B159" s="34"/>
      <c r="C159" s="213" t="s">
        <v>211</v>
      </c>
      <c r="D159" s="213" t="s">
        <v>129</v>
      </c>
      <c r="E159" s="214" t="s">
        <v>212</v>
      </c>
      <c r="F159" s="215" t="s">
        <v>213</v>
      </c>
      <c r="G159" s="216" t="s">
        <v>214</v>
      </c>
      <c r="H159" s="217">
        <v>5431.8739999999998</v>
      </c>
      <c r="I159" s="218">
        <v>657</v>
      </c>
      <c r="J159" s="218">
        <f>ROUND(I159*H159,2)</f>
        <v>3568741.2200000002</v>
      </c>
      <c r="K159" s="219"/>
      <c r="L159" s="36"/>
      <c r="M159" s="220" t="s">
        <v>1</v>
      </c>
      <c r="N159" s="221" t="s">
        <v>39</v>
      </c>
      <c r="O159" s="222">
        <v>0</v>
      </c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24" t="s">
        <v>133</v>
      </c>
      <c r="AT159" s="224" t="s">
        <v>129</v>
      </c>
      <c r="AU159" s="224" t="s">
        <v>82</v>
      </c>
      <c r="AY159" s="16" t="s">
        <v>128</v>
      </c>
      <c r="BE159" s="225">
        <f>IF(N159="základní",J159,0)</f>
        <v>3568741.2200000002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6" t="s">
        <v>82</v>
      </c>
      <c r="BK159" s="225">
        <f>ROUND(I159*H159,2)</f>
        <v>3568741.2200000002</v>
      </c>
      <c r="BL159" s="16" t="s">
        <v>133</v>
      </c>
      <c r="BM159" s="224" t="s">
        <v>215</v>
      </c>
    </row>
    <row r="160" s="2" customFormat="1">
      <c r="A160" s="33"/>
      <c r="B160" s="34"/>
      <c r="C160" s="35"/>
      <c r="D160" s="226" t="s">
        <v>135</v>
      </c>
      <c r="E160" s="35"/>
      <c r="F160" s="227" t="s">
        <v>216</v>
      </c>
      <c r="G160" s="35"/>
      <c r="H160" s="35"/>
      <c r="I160" s="35"/>
      <c r="J160" s="35"/>
      <c r="K160" s="35"/>
      <c r="L160" s="36"/>
      <c r="M160" s="228"/>
      <c r="N160" s="229"/>
      <c r="O160" s="85"/>
      <c r="P160" s="85"/>
      <c r="Q160" s="85"/>
      <c r="R160" s="85"/>
      <c r="S160" s="85"/>
      <c r="T160" s="86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135</v>
      </c>
      <c r="AU160" s="16" t="s">
        <v>82</v>
      </c>
    </row>
    <row r="161" s="13" customFormat="1">
      <c r="A161" s="13"/>
      <c r="B161" s="230"/>
      <c r="C161" s="231"/>
      <c r="D161" s="226" t="s">
        <v>188</v>
      </c>
      <c r="E161" s="232" t="s">
        <v>1</v>
      </c>
      <c r="F161" s="233" t="s">
        <v>217</v>
      </c>
      <c r="G161" s="231"/>
      <c r="H161" s="234">
        <v>5431.8739999999998</v>
      </c>
      <c r="I161" s="231"/>
      <c r="J161" s="231"/>
      <c r="K161" s="231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188</v>
      </c>
      <c r="AU161" s="239" t="s">
        <v>82</v>
      </c>
      <c r="AV161" s="13" t="s">
        <v>84</v>
      </c>
      <c r="AW161" s="13" t="s">
        <v>29</v>
      </c>
      <c r="AX161" s="13" t="s">
        <v>82</v>
      </c>
      <c r="AY161" s="239" t="s">
        <v>128</v>
      </c>
    </row>
    <row r="162" s="2" customFormat="1" ht="16.5" customHeight="1">
      <c r="A162" s="33"/>
      <c r="B162" s="34"/>
      <c r="C162" s="213" t="s">
        <v>218</v>
      </c>
      <c r="D162" s="213" t="s">
        <v>129</v>
      </c>
      <c r="E162" s="214" t="s">
        <v>219</v>
      </c>
      <c r="F162" s="215" t="s">
        <v>220</v>
      </c>
      <c r="G162" s="216" t="s">
        <v>164</v>
      </c>
      <c r="H162" s="217">
        <v>3195.2199999999998</v>
      </c>
      <c r="I162" s="218">
        <v>73.700000000000003</v>
      </c>
      <c r="J162" s="218">
        <f>ROUND(I162*H162,2)</f>
        <v>235487.70999999999</v>
      </c>
      <c r="K162" s="219"/>
      <c r="L162" s="36"/>
      <c r="M162" s="220" t="s">
        <v>1</v>
      </c>
      <c r="N162" s="221" t="s">
        <v>39</v>
      </c>
      <c r="O162" s="222">
        <v>0.053999999999999999</v>
      </c>
      <c r="P162" s="222">
        <f>O162*H162</f>
        <v>172.54187999999999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4" t="s">
        <v>133</v>
      </c>
      <c r="AT162" s="224" t="s">
        <v>129</v>
      </c>
      <c r="AU162" s="224" t="s">
        <v>82</v>
      </c>
      <c r="AY162" s="16" t="s">
        <v>128</v>
      </c>
      <c r="BE162" s="225">
        <f>IF(N162="základní",J162,0)</f>
        <v>235487.70999999999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6" t="s">
        <v>82</v>
      </c>
      <c r="BK162" s="225">
        <f>ROUND(I162*H162,2)</f>
        <v>235487.70999999999</v>
      </c>
      <c r="BL162" s="16" t="s">
        <v>133</v>
      </c>
      <c r="BM162" s="224" t="s">
        <v>221</v>
      </c>
    </row>
    <row r="163" s="2" customFormat="1">
      <c r="A163" s="33"/>
      <c r="B163" s="34"/>
      <c r="C163" s="35"/>
      <c r="D163" s="226" t="s">
        <v>135</v>
      </c>
      <c r="E163" s="35"/>
      <c r="F163" s="227" t="s">
        <v>222</v>
      </c>
      <c r="G163" s="35"/>
      <c r="H163" s="35"/>
      <c r="I163" s="35"/>
      <c r="J163" s="35"/>
      <c r="K163" s="35"/>
      <c r="L163" s="36"/>
      <c r="M163" s="228"/>
      <c r="N163" s="229"/>
      <c r="O163" s="85"/>
      <c r="P163" s="85"/>
      <c r="Q163" s="85"/>
      <c r="R163" s="85"/>
      <c r="S163" s="85"/>
      <c r="T163" s="86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135</v>
      </c>
      <c r="AU163" s="16" t="s">
        <v>82</v>
      </c>
    </row>
    <row r="164" s="2" customFormat="1" ht="21.75" customHeight="1">
      <c r="A164" s="33"/>
      <c r="B164" s="34"/>
      <c r="C164" s="213" t="s">
        <v>223</v>
      </c>
      <c r="D164" s="213" t="s">
        <v>129</v>
      </c>
      <c r="E164" s="214" t="s">
        <v>224</v>
      </c>
      <c r="F164" s="215" t="s">
        <v>225</v>
      </c>
      <c r="G164" s="216" t="s">
        <v>164</v>
      </c>
      <c r="H164" s="217">
        <v>187</v>
      </c>
      <c r="I164" s="218">
        <v>133</v>
      </c>
      <c r="J164" s="218">
        <f>ROUND(I164*H164,2)</f>
        <v>24871</v>
      </c>
      <c r="K164" s="219"/>
      <c r="L164" s="36"/>
      <c r="M164" s="220" t="s">
        <v>1</v>
      </c>
      <c r="N164" s="221" t="s">
        <v>39</v>
      </c>
      <c r="O164" s="222">
        <v>0.32800000000000001</v>
      </c>
      <c r="P164" s="222">
        <f>O164*H164</f>
        <v>61.336000000000006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4" t="s">
        <v>133</v>
      </c>
      <c r="AT164" s="224" t="s">
        <v>129</v>
      </c>
      <c r="AU164" s="224" t="s">
        <v>82</v>
      </c>
      <c r="AY164" s="16" t="s">
        <v>128</v>
      </c>
      <c r="BE164" s="225">
        <f>IF(N164="základní",J164,0)</f>
        <v>24871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82</v>
      </c>
      <c r="BK164" s="225">
        <f>ROUND(I164*H164,2)</f>
        <v>24871</v>
      </c>
      <c r="BL164" s="16" t="s">
        <v>133</v>
      </c>
      <c r="BM164" s="224" t="s">
        <v>226</v>
      </c>
    </row>
    <row r="165" s="2" customFormat="1">
      <c r="A165" s="33"/>
      <c r="B165" s="34"/>
      <c r="C165" s="35"/>
      <c r="D165" s="226" t="s">
        <v>135</v>
      </c>
      <c r="E165" s="35"/>
      <c r="F165" s="227" t="s">
        <v>227</v>
      </c>
      <c r="G165" s="35"/>
      <c r="H165" s="35"/>
      <c r="I165" s="35"/>
      <c r="J165" s="35"/>
      <c r="K165" s="35"/>
      <c r="L165" s="36"/>
      <c r="M165" s="228"/>
      <c r="N165" s="229"/>
      <c r="O165" s="85"/>
      <c r="P165" s="85"/>
      <c r="Q165" s="85"/>
      <c r="R165" s="85"/>
      <c r="S165" s="85"/>
      <c r="T165" s="86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135</v>
      </c>
      <c r="AU165" s="16" t="s">
        <v>82</v>
      </c>
    </row>
    <row r="166" s="2" customFormat="1" ht="21.75" customHeight="1">
      <c r="A166" s="33"/>
      <c r="B166" s="34"/>
      <c r="C166" s="213" t="s">
        <v>228</v>
      </c>
      <c r="D166" s="213" t="s">
        <v>129</v>
      </c>
      <c r="E166" s="214" t="s">
        <v>229</v>
      </c>
      <c r="F166" s="215" t="s">
        <v>230</v>
      </c>
      <c r="G166" s="216" t="s">
        <v>153</v>
      </c>
      <c r="H166" s="217">
        <v>2291.8200000000002</v>
      </c>
      <c r="I166" s="218">
        <v>7.5700000000000003</v>
      </c>
      <c r="J166" s="218">
        <f>ROUND(I166*H166,2)</f>
        <v>17349.080000000002</v>
      </c>
      <c r="K166" s="219"/>
      <c r="L166" s="36"/>
      <c r="M166" s="220" t="s">
        <v>1</v>
      </c>
      <c r="N166" s="221" t="s">
        <v>39</v>
      </c>
      <c r="O166" s="222">
        <v>0.0089999999999999993</v>
      </c>
      <c r="P166" s="222">
        <f>O166*H166</f>
        <v>20.626380000000001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4" t="s">
        <v>175</v>
      </c>
      <c r="AT166" s="224" t="s">
        <v>129</v>
      </c>
      <c r="AU166" s="224" t="s">
        <v>82</v>
      </c>
      <c r="AY166" s="16" t="s">
        <v>128</v>
      </c>
      <c r="BE166" s="225">
        <f>IF(N166="základní",J166,0)</f>
        <v>17349.080000000002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82</v>
      </c>
      <c r="BK166" s="225">
        <f>ROUND(I166*H166,2)</f>
        <v>17349.080000000002</v>
      </c>
      <c r="BL166" s="16" t="s">
        <v>175</v>
      </c>
      <c r="BM166" s="224" t="s">
        <v>231</v>
      </c>
    </row>
    <row r="167" s="2" customFormat="1">
      <c r="A167" s="33"/>
      <c r="B167" s="34"/>
      <c r="C167" s="35"/>
      <c r="D167" s="226" t="s">
        <v>135</v>
      </c>
      <c r="E167" s="35"/>
      <c r="F167" s="227" t="s">
        <v>232</v>
      </c>
      <c r="G167" s="35"/>
      <c r="H167" s="35"/>
      <c r="I167" s="35"/>
      <c r="J167" s="35"/>
      <c r="K167" s="35"/>
      <c r="L167" s="36"/>
      <c r="M167" s="228"/>
      <c r="N167" s="229"/>
      <c r="O167" s="85"/>
      <c r="P167" s="85"/>
      <c r="Q167" s="85"/>
      <c r="R167" s="85"/>
      <c r="S167" s="85"/>
      <c r="T167" s="86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135</v>
      </c>
      <c r="AU167" s="16" t="s">
        <v>82</v>
      </c>
    </row>
    <row r="168" s="2" customFormat="1" ht="16.5" customHeight="1">
      <c r="A168" s="33"/>
      <c r="B168" s="34"/>
      <c r="C168" s="240" t="s">
        <v>233</v>
      </c>
      <c r="D168" s="240" t="s">
        <v>234</v>
      </c>
      <c r="E168" s="241" t="s">
        <v>235</v>
      </c>
      <c r="F168" s="242" t="s">
        <v>236</v>
      </c>
      <c r="G168" s="243" t="s">
        <v>237</v>
      </c>
      <c r="H168" s="244">
        <v>80.213999999999999</v>
      </c>
      <c r="I168" s="245">
        <v>102</v>
      </c>
      <c r="J168" s="245">
        <f>ROUND(I168*H168,2)</f>
        <v>8181.8299999999999</v>
      </c>
      <c r="K168" s="246"/>
      <c r="L168" s="247"/>
      <c r="M168" s="248" t="s">
        <v>1</v>
      </c>
      <c r="N168" s="249" t="s">
        <v>39</v>
      </c>
      <c r="O168" s="222">
        <v>0</v>
      </c>
      <c r="P168" s="222">
        <f>O168*H168</f>
        <v>0</v>
      </c>
      <c r="Q168" s="222">
        <v>0.001</v>
      </c>
      <c r="R168" s="222">
        <f>Q168*H168</f>
        <v>0.080213999999999994</v>
      </c>
      <c r="S168" s="222">
        <v>0</v>
      </c>
      <c r="T168" s="22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4" t="s">
        <v>175</v>
      </c>
      <c r="AT168" s="224" t="s">
        <v>234</v>
      </c>
      <c r="AU168" s="224" t="s">
        <v>82</v>
      </c>
      <c r="AY168" s="16" t="s">
        <v>128</v>
      </c>
      <c r="BE168" s="225">
        <f>IF(N168="základní",J168,0)</f>
        <v>8181.8299999999999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6" t="s">
        <v>82</v>
      </c>
      <c r="BK168" s="225">
        <f>ROUND(I168*H168,2)</f>
        <v>8181.8299999999999</v>
      </c>
      <c r="BL168" s="16" t="s">
        <v>175</v>
      </c>
      <c r="BM168" s="224" t="s">
        <v>238</v>
      </c>
    </row>
    <row r="169" s="2" customFormat="1">
      <c r="A169" s="33"/>
      <c r="B169" s="34"/>
      <c r="C169" s="35"/>
      <c r="D169" s="226" t="s">
        <v>135</v>
      </c>
      <c r="E169" s="35"/>
      <c r="F169" s="227" t="s">
        <v>236</v>
      </c>
      <c r="G169" s="35"/>
      <c r="H169" s="35"/>
      <c r="I169" s="35"/>
      <c r="J169" s="35"/>
      <c r="K169" s="35"/>
      <c r="L169" s="36"/>
      <c r="M169" s="228"/>
      <c r="N169" s="229"/>
      <c r="O169" s="85"/>
      <c r="P169" s="85"/>
      <c r="Q169" s="85"/>
      <c r="R169" s="85"/>
      <c r="S169" s="85"/>
      <c r="T169" s="86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135</v>
      </c>
      <c r="AU169" s="16" t="s">
        <v>82</v>
      </c>
    </row>
    <row r="170" s="13" customFormat="1">
      <c r="A170" s="13"/>
      <c r="B170" s="230"/>
      <c r="C170" s="231"/>
      <c r="D170" s="226" t="s">
        <v>188</v>
      </c>
      <c r="E170" s="232" t="s">
        <v>1</v>
      </c>
      <c r="F170" s="233" t="s">
        <v>239</v>
      </c>
      <c r="G170" s="231"/>
      <c r="H170" s="234">
        <v>80.213999999999999</v>
      </c>
      <c r="I170" s="231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188</v>
      </c>
      <c r="AU170" s="239" t="s">
        <v>82</v>
      </c>
      <c r="AV170" s="13" t="s">
        <v>84</v>
      </c>
      <c r="AW170" s="13" t="s">
        <v>29</v>
      </c>
      <c r="AX170" s="13" t="s">
        <v>82</v>
      </c>
      <c r="AY170" s="239" t="s">
        <v>128</v>
      </c>
    </row>
    <row r="171" s="2" customFormat="1" ht="21.75" customHeight="1">
      <c r="A171" s="33"/>
      <c r="B171" s="34"/>
      <c r="C171" s="213" t="s">
        <v>7</v>
      </c>
      <c r="D171" s="213" t="s">
        <v>129</v>
      </c>
      <c r="E171" s="214" t="s">
        <v>240</v>
      </c>
      <c r="F171" s="215" t="s">
        <v>241</v>
      </c>
      <c r="G171" s="216" t="s">
        <v>153</v>
      </c>
      <c r="H171" s="217">
        <v>6633.5200000000004</v>
      </c>
      <c r="I171" s="218">
        <v>21.800000000000001</v>
      </c>
      <c r="J171" s="218">
        <f>ROUND(I171*H171,2)</f>
        <v>144610.73999999999</v>
      </c>
      <c r="K171" s="219"/>
      <c r="L171" s="36"/>
      <c r="M171" s="220" t="s">
        <v>1</v>
      </c>
      <c r="N171" s="221" t="s">
        <v>39</v>
      </c>
      <c r="O171" s="222">
        <v>0.025000000000000001</v>
      </c>
      <c r="P171" s="222">
        <f>O171*H171</f>
        <v>165.83800000000002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24" t="s">
        <v>133</v>
      </c>
      <c r="AT171" s="224" t="s">
        <v>129</v>
      </c>
      <c r="AU171" s="224" t="s">
        <v>82</v>
      </c>
      <c r="AY171" s="16" t="s">
        <v>128</v>
      </c>
      <c r="BE171" s="225">
        <f>IF(N171="základní",J171,0)</f>
        <v>144610.73999999999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6" t="s">
        <v>82</v>
      </c>
      <c r="BK171" s="225">
        <f>ROUND(I171*H171,2)</f>
        <v>144610.73999999999</v>
      </c>
      <c r="BL171" s="16" t="s">
        <v>133</v>
      </c>
      <c r="BM171" s="224" t="s">
        <v>242</v>
      </c>
    </row>
    <row r="172" s="2" customFormat="1">
      <c r="A172" s="33"/>
      <c r="B172" s="34"/>
      <c r="C172" s="35"/>
      <c r="D172" s="226" t="s">
        <v>135</v>
      </c>
      <c r="E172" s="35"/>
      <c r="F172" s="227" t="s">
        <v>243</v>
      </c>
      <c r="G172" s="35"/>
      <c r="H172" s="35"/>
      <c r="I172" s="35"/>
      <c r="J172" s="35"/>
      <c r="K172" s="35"/>
      <c r="L172" s="36"/>
      <c r="M172" s="228"/>
      <c r="N172" s="229"/>
      <c r="O172" s="85"/>
      <c r="P172" s="85"/>
      <c r="Q172" s="85"/>
      <c r="R172" s="85"/>
      <c r="S172" s="85"/>
      <c r="T172" s="86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135</v>
      </c>
      <c r="AU172" s="16" t="s">
        <v>82</v>
      </c>
    </row>
    <row r="173" s="2" customFormat="1" ht="21.75" customHeight="1">
      <c r="A173" s="33"/>
      <c r="B173" s="34"/>
      <c r="C173" s="213" t="s">
        <v>244</v>
      </c>
      <c r="D173" s="213" t="s">
        <v>129</v>
      </c>
      <c r="E173" s="214" t="s">
        <v>245</v>
      </c>
      <c r="F173" s="215" t="s">
        <v>246</v>
      </c>
      <c r="G173" s="216" t="s">
        <v>153</v>
      </c>
      <c r="H173" s="217">
        <v>2562.9400000000001</v>
      </c>
      <c r="I173" s="218">
        <v>70.099999999999994</v>
      </c>
      <c r="J173" s="218">
        <f>ROUND(I173*H173,2)</f>
        <v>179662.09</v>
      </c>
      <c r="K173" s="219"/>
      <c r="L173" s="36"/>
      <c r="M173" s="220" t="s">
        <v>1</v>
      </c>
      <c r="N173" s="221" t="s">
        <v>39</v>
      </c>
      <c r="O173" s="222">
        <v>0.080000000000000002</v>
      </c>
      <c r="P173" s="222">
        <f>O173*H173</f>
        <v>205.0352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24" t="s">
        <v>133</v>
      </c>
      <c r="AT173" s="224" t="s">
        <v>129</v>
      </c>
      <c r="AU173" s="224" t="s">
        <v>82</v>
      </c>
      <c r="AY173" s="16" t="s">
        <v>128</v>
      </c>
      <c r="BE173" s="225">
        <f>IF(N173="základní",J173,0)</f>
        <v>179662.09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6" t="s">
        <v>82</v>
      </c>
      <c r="BK173" s="225">
        <f>ROUND(I173*H173,2)</f>
        <v>179662.09</v>
      </c>
      <c r="BL173" s="16" t="s">
        <v>133</v>
      </c>
      <c r="BM173" s="224" t="s">
        <v>247</v>
      </c>
    </row>
    <row r="174" s="2" customFormat="1">
      <c r="A174" s="33"/>
      <c r="B174" s="34"/>
      <c r="C174" s="35"/>
      <c r="D174" s="226" t="s">
        <v>135</v>
      </c>
      <c r="E174" s="35"/>
      <c r="F174" s="227" t="s">
        <v>248</v>
      </c>
      <c r="G174" s="35"/>
      <c r="H174" s="35"/>
      <c r="I174" s="35"/>
      <c r="J174" s="35"/>
      <c r="K174" s="35"/>
      <c r="L174" s="36"/>
      <c r="M174" s="228"/>
      <c r="N174" s="229"/>
      <c r="O174" s="85"/>
      <c r="P174" s="85"/>
      <c r="Q174" s="85"/>
      <c r="R174" s="85"/>
      <c r="S174" s="85"/>
      <c r="T174" s="86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135</v>
      </c>
      <c r="AU174" s="16" t="s">
        <v>82</v>
      </c>
    </row>
    <row r="175" s="2" customFormat="1" ht="16.5" customHeight="1">
      <c r="A175" s="33"/>
      <c r="B175" s="34"/>
      <c r="C175" s="213" t="s">
        <v>249</v>
      </c>
      <c r="D175" s="213" t="s">
        <v>129</v>
      </c>
      <c r="E175" s="214" t="s">
        <v>250</v>
      </c>
      <c r="F175" s="215" t="s">
        <v>251</v>
      </c>
      <c r="G175" s="216" t="s">
        <v>153</v>
      </c>
      <c r="H175" s="217">
        <v>514</v>
      </c>
      <c r="I175" s="218">
        <v>60.5</v>
      </c>
      <c r="J175" s="218">
        <f>ROUND(I175*H175,2)</f>
        <v>31097</v>
      </c>
      <c r="K175" s="219"/>
      <c r="L175" s="36"/>
      <c r="M175" s="220" t="s">
        <v>1</v>
      </c>
      <c r="N175" s="221" t="s">
        <v>39</v>
      </c>
      <c r="O175" s="222">
        <v>0.067000000000000004</v>
      </c>
      <c r="P175" s="222">
        <f>O175*H175</f>
        <v>34.438000000000002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24" t="s">
        <v>133</v>
      </c>
      <c r="AT175" s="224" t="s">
        <v>129</v>
      </c>
      <c r="AU175" s="224" t="s">
        <v>82</v>
      </c>
      <c r="AY175" s="16" t="s">
        <v>128</v>
      </c>
      <c r="BE175" s="225">
        <f>IF(N175="základní",J175,0)</f>
        <v>31097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82</v>
      </c>
      <c r="BK175" s="225">
        <f>ROUND(I175*H175,2)</f>
        <v>31097</v>
      </c>
      <c r="BL175" s="16" t="s">
        <v>133</v>
      </c>
      <c r="BM175" s="224" t="s">
        <v>252</v>
      </c>
    </row>
    <row r="176" s="2" customFormat="1">
      <c r="A176" s="33"/>
      <c r="B176" s="34"/>
      <c r="C176" s="35"/>
      <c r="D176" s="226" t="s">
        <v>135</v>
      </c>
      <c r="E176" s="35"/>
      <c r="F176" s="227" t="s">
        <v>253</v>
      </c>
      <c r="G176" s="35"/>
      <c r="H176" s="35"/>
      <c r="I176" s="35"/>
      <c r="J176" s="35"/>
      <c r="K176" s="35"/>
      <c r="L176" s="36"/>
      <c r="M176" s="228"/>
      <c r="N176" s="229"/>
      <c r="O176" s="85"/>
      <c r="P176" s="85"/>
      <c r="Q176" s="85"/>
      <c r="R176" s="85"/>
      <c r="S176" s="85"/>
      <c r="T176" s="86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135</v>
      </c>
      <c r="AU176" s="16" t="s">
        <v>82</v>
      </c>
    </row>
    <row r="177" s="2" customFormat="1" ht="21.75" customHeight="1">
      <c r="A177" s="33"/>
      <c r="B177" s="34"/>
      <c r="C177" s="213" t="s">
        <v>254</v>
      </c>
      <c r="D177" s="213" t="s">
        <v>129</v>
      </c>
      <c r="E177" s="214" t="s">
        <v>255</v>
      </c>
      <c r="F177" s="215" t="s">
        <v>256</v>
      </c>
      <c r="G177" s="216" t="s">
        <v>153</v>
      </c>
      <c r="H177" s="217">
        <v>2842.52</v>
      </c>
      <c r="I177" s="218">
        <v>44.799999999999997</v>
      </c>
      <c r="J177" s="218">
        <f>ROUND(I177*H177,2)</f>
        <v>127344.89999999999</v>
      </c>
      <c r="K177" s="219"/>
      <c r="L177" s="36"/>
      <c r="M177" s="220" t="s">
        <v>1</v>
      </c>
      <c r="N177" s="221" t="s">
        <v>39</v>
      </c>
      <c r="O177" s="222">
        <v>0.035999999999999997</v>
      </c>
      <c r="P177" s="222">
        <f>O177*H177</f>
        <v>102.33071999999999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24" t="s">
        <v>133</v>
      </c>
      <c r="AT177" s="224" t="s">
        <v>129</v>
      </c>
      <c r="AU177" s="224" t="s">
        <v>82</v>
      </c>
      <c r="AY177" s="16" t="s">
        <v>128</v>
      </c>
      <c r="BE177" s="225">
        <f>IF(N177="základní",J177,0)</f>
        <v>127344.89999999999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6" t="s">
        <v>82</v>
      </c>
      <c r="BK177" s="225">
        <f>ROUND(I177*H177,2)</f>
        <v>127344.89999999999</v>
      </c>
      <c r="BL177" s="16" t="s">
        <v>133</v>
      </c>
      <c r="BM177" s="224" t="s">
        <v>257</v>
      </c>
    </row>
    <row r="178" s="2" customFormat="1">
      <c r="A178" s="33"/>
      <c r="B178" s="34"/>
      <c r="C178" s="35"/>
      <c r="D178" s="226" t="s">
        <v>135</v>
      </c>
      <c r="E178" s="35"/>
      <c r="F178" s="227" t="s">
        <v>258</v>
      </c>
      <c r="G178" s="35"/>
      <c r="H178" s="35"/>
      <c r="I178" s="35"/>
      <c r="J178" s="35"/>
      <c r="K178" s="35"/>
      <c r="L178" s="36"/>
      <c r="M178" s="228"/>
      <c r="N178" s="229"/>
      <c r="O178" s="85"/>
      <c r="P178" s="85"/>
      <c r="Q178" s="85"/>
      <c r="R178" s="85"/>
      <c r="S178" s="85"/>
      <c r="T178" s="86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135</v>
      </c>
      <c r="AU178" s="16" t="s">
        <v>82</v>
      </c>
    </row>
    <row r="179" s="12" customFormat="1" ht="25.92" customHeight="1">
      <c r="A179" s="12"/>
      <c r="B179" s="200"/>
      <c r="C179" s="201"/>
      <c r="D179" s="202" t="s">
        <v>73</v>
      </c>
      <c r="E179" s="203" t="s">
        <v>141</v>
      </c>
      <c r="F179" s="203" t="s">
        <v>259</v>
      </c>
      <c r="G179" s="201"/>
      <c r="H179" s="201"/>
      <c r="I179" s="201"/>
      <c r="J179" s="204">
        <f>BK179</f>
        <v>110342.79999999999</v>
      </c>
      <c r="K179" s="201"/>
      <c r="L179" s="205"/>
      <c r="M179" s="206"/>
      <c r="N179" s="207"/>
      <c r="O179" s="207"/>
      <c r="P179" s="208">
        <f>SUM(P180:P185)</f>
        <v>149.12027000000001</v>
      </c>
      <c r="Q179" s="207"/>
      <c r="R179" s="208">
        <f>SUM(R180:R185)</f>
        <v>17.300796800000001</v>
      </c>
      <c r="S179" s="207"/>
      <c r="T179" s="209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82</v>
      </c>
      <c r="AT179" s="211" t="s">
        <v>73</v>
      </c>
      <c r="AU179" s="211" t="s">
        <v>74</v>
      </c>
      <c r="AY179" s="210" t="s">
        <v>128</v>
      </c>
      <c r="BK179" s="212">
        <f>SUM(BK180:BK185)</f>
        <v>110342.79999999999</v>
      </c>
    </row>
    <row r="180" s="2" customFormat="1" ht="21.75" customHeight="1">
      <c r="A180" s="33"/>
      <c r="B180" s="34"/>
      <c r="C180" s="213" t="s">
        <v>260</v>
      </c>
      <c r="D180" s="213" t="s">
        <v>129</v>
      </c>
      <c r="E180" s="214" t="s">
        <v>261</v>
      </c>
      <c r="F180" s="215" t="s">
        <v>262</v>
      </c>
      <c r="G180" s="216" t="s">
        <v>164</v>
      </c>
      <c r="H180" s="217">
        <v>6.0199999999999996</v>
      </c>
      <c r="I180" s="218">
        <v>5660</v>
      </c>
      <c r="J180" s="218">
        <f>ROUND(I180*H180,2)</f>
        <v>34073.199999999997</v>
      </c>
      <c r="K180" s="219"/>
      <c r="L180" s="36"/>
      <c r="M180" s="220" t="s">
        <v>1</v>
      </c>
      <c r="N180" s="221" t="s">
        <v>39</v>
      </c>
      <c r="O180" s="222">
        <v>4.5910000000000002</v>
      </c>
      <c r="P180" s="222">
        <f>O180*H180</f>
        <v>27.637819999999998</v>
      </c>
      <c r="Q180" s="222">
        <v>2.8089400000000002</v>
      </c>
      <c r="R180" s="222">
        <f>Q180*H180</f>
        <v>16.9098188</v>
      </c>
      <c r="S180" s="222">
        <v>0</v>
      </c>
      <c r="T180" s="22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4" t="s">
        <v>133</v>
      </c>
      <c r="AT180" s="224" t="s">
        <v>129</v>
      </c>
      <c r="AU180" s="224" t="s">
        <v>82</v>
      </c>
      <c r="AY180" s="16" t="s">
        <v>128</v>
      </c>
      <c r="BE180" s="225">
        <f>IF(N180="základní",J180,0)</f>
        <v>34073.199999999997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6" t="s">
        <v>82</v>
      </c>
      <c r="BK180" s="225">
        <f>ROUND(I180*H180,2)</f>
        <v>34073.199999999997</v>
      </c>
      <c r="BL180" s="16" t="s">
        <v>133</v>
      </c>
      <c r="BM180" s="224" t="s">
        <v>263</v>
      </c>
    </row>
    <row r="181" s="2" customFormat="1">
      <c r="A181" s="33"/>
      <c r="B181" s="34"/>
      <c r="C181" s="35"/>
      <c r="D181" s="226" t="s">
        <v>135</v>
      </c>
      <c r="E181" s="35"/>
      <c r="F181" s="227" t="s">
        <v>264</v>
      </c>
      <c r="G181" s="35"/>
      <c r="H181" s="35"/>
      <c r="I181" s="35"/>
      <c r="J181" s="35"/>
      <c r="K181" s="35"/>
      <c r="L181" s="36"/>
      <c r="M181" s="228"/>
      <c r="N181" s="229"/>
      <c r="O181" s="85"/>
      <c r="P181" s="85"/>
      <c r="Q181" s="85"/>
      <c r="R181" s="85"/>
      <c r="S181" s="85"/>
      <c r="T181" s="86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135</v>
      </c>
      <c r="AU181" s="16" t="s">
        <v>82</v>
      </c>
    </row>
    <row r="182" s="2" customFormat="1" ht="21.75" customHeight="1">
      <c r="A182" s="33"/>
      <c r="B182" s="34"/>
      <c r="C182" s="213" t="s">
        <v>265</v>
      </c>
      <c r="D182" s="213" t="s">
        <v>129</v>
      </c>
      <c r="E182" s="214" t="s">
        <v>266</v>
      </c>
      <c r="F182" s="215" t="s">
        <v>267</v>
      </c>
      <c r="G182" s="216" t="s">
        <v>153</v>
      </c>
      <c r="H182" s="217">
        <v>48.149999999999999</v>
      </c>
      <c r="I182" s="218">
        <v>1230</v>
      </c>
      <c r="J182" s="218">
        <f>ROUND(I182*H182,2)</f>
        <v>59224.5</v>
      </c>
      <c r="K182" s="219"/>
      <c r="L182" s="36"/>
      <c r="M182" s="220" t="s">
        <v>1</v>
      </c>
      <c r="N182" s="221" t="s">
        <v>39</v>
      </c>
      <c r="O182" s="222">
        <v>1.895</v>
      </c>
      <c r="P182" s="222">
        <f>O182*H182</f>
        <v>91.244249999999994</v>
      </c>
      <c r="Q182" s="222">
        <v>0.00726</v>
      </c>
      <c r="R182" s="222">
        <f>Q182*H182</f>
        <v>0.34956899999999996</v>
      </c>
      <c r="S182" s="222">
        <v>0</v>
      </c>
      <c r="T182" s="223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24" t="s">
        <v>133</v>
      </c>
      <c r="AT182" s="224" t="s">
        <v>129</v>
      </c>
      <c r="AU182" s="224" t="s">
        <v>82</v>
      </c>
      <c r="AY182" s="16" t="s">
        <v>128</v>
      </c>
      <c r="BE182" s="225">
        <f>IF(N182="základní",J182,0)</f>
        <v>59224.5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6" t="s">
        <v>82</v>
      </c>
      <c r="BK182" s="225">
        <f>ROUND(I182*H182,2)</f>
        <v>59224.5</v>
      </c>
      <c r="BL182" s="16" t="s">
        <v>133</v>
      </c>
      <c r="BM182" s="224" t="s">
        <v>268</v>
      </c>
    </row>
    <row r="183" s="2" customFormat="1">
      <c r="A183" s="33"/>
      <c r="B183" s="34"/>
      <c r="C183" s="35"/>
      <c r="D183" s="226" t="s">
        <v>135</v>
      </c>
      <c r="E183" s="35"/>
      <c r="F183" s="227" t="s">
        <v>269</v>
      </c>
      <c r="G183" s="35"/>
      <c r="H183" s="35"/>
      <c r="I183" s="35"/>
      <c r="J183" s="35"/>
      <c r="K183" s="35"/>
      <c r="L183" s="36"/>
      <c r="M183" s="228"/>
      <c r="N183" s="229"/>
      <c r="O183" s="85"/>
      <c r="P183" s="85"/>
      <c r="Q183" s="85"/>
      <c r="R183" s="85"/>
      <c r="S183" s="85"/>
      <c r="T183" s="86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135</v>
      </c>
      <c r="AU183" s="16" t="s">
        <v>82</v>
      </c>
    </row>
    <row r="184" s="2" customFormat="1" ht="21.75" customHeight="1">
      <c r="A184" s="33"/>
      <c r="B184" s="34"/>
      <c r="C184" s="213" t="s">
        <v>270</v>
      </c>
      <c r="D184" s="213" t="s">
        <v>129</v>
      </c>
      <c r="E184" s="214" t="s">
        <v>271</v>
      </c>
      <c r="F184" s="215" t="s">
        <v>272</v>
      </c>
      <c r="G184" s="216" t="s">
        <v>153</v>
      </c>
      <c r="H184" s="217">
        <v>48.149999999999999</v>
      </c>
      <c r="I184" s="218">
        <v>354</v>
      </c>
      <c r="J184" s="218">
        <f>ROUND(I184*H184,2)</f>
        <v>17045.099999999999</v>
      </c>
      <c r="K184" s="219"/>
      <c r="L184" s="36"/>
      <c r="M184" s="220" t="s">
        <v>1</v>
      </c>
      <c r="N184" s="221" t="s">
        <v>39</v>
      </c>
      <c r="O184" s="222">
        <v>0.628</v>
      </c>
      <c r="P184" s="222">
        <f>O184*H184</f>
        <v>30.238199999999999</v>
      </c>
      <c r="Q184" s="222">
        <v>0.00085999999999999998</v>
      </c>
      <c r="R184" s="222">
        <f>Q184*H184</f>
        <v>0.041408999999999994</v>
      </c>
      <c r="S184" s="222">
        <v>0</v>
      </c>
      <c r="T184" s="223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24" t="s">
        <v>133</v>
      </c>
      <c r="AT184" s="224" t="s">
        <v>129</v>
      </c>
      <c r="AU184" s="224" t="s">
        <v>82</v>
      </c>
      <c r="AY184" s="16" t="s">
        <v>128</v>
      </c>
      <c r="BE184" s="225">
        <f>IF(N184="základní",J184,0)</f>
        <v>17045.099999999999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6" t="s">
        <v>82</v>
      </c>
      <c r="BK184" s="225">
        <f>ROUND(I184*H184,2)</f>
        <v>17045.099999999999</v>
      </c>
      <c r="BL184" s="16" t="s">
        <v>133</v>
      </c>
      <c r="BM184" s="224" t="s">
        <v>273</v>
      </c>
    </row>
    <row r="185" s="2" customFormat="1">
      <c r="A185" s="33"/>
      <c r="B185" s="34"/>
      <c r="C185" s="35"/>
      <c r="D185" s="226" t="s">
        <v>135</v>
      </c>
      <c r="E185" s="35"/>
      <c r="F185" s="227" t="s">
        <v>274</v>
      </c>
      <c r="G185" s="35"/>
      <c r="H185" s="35"/>
      <c r="I185" s="35"/>
      <c r="J185" s="35"/>
      <c r="K185" s="35"/>
      <c r="L185" s="36"/>
      <c r="M185" s="228"/>
      <c r="N185" s="229"/>
      <c r="O185" s="85"/>
      <c r="P185" s="85"/>
      <c r="Q185" s="85"/>
      <c r="R185" s="85"/>
      <c r="S185" s="85"/>
      <c r="T185" s="86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135</v>
      </c>
      <c r="AU185" s="16" t="s">
        <v>82</v>
      </c>
    </row>
    <row r="186" s="12" customFormat="1" ht="25.92" customHeight="1">
      <c r="A186" s="12"/>
      <c r="B186" s="200"/>
      <c r="C186" s="201"/>
      <c r="D186" s="202" t="s">
        <v>73</v>
      </c>
      <c r="E186" s="203" t="s">
        <v>133</v>
      </c>
      <c r="F186" s="203" t="s">
        <v>275</v>
      </c>
      <c r="G186" s="201"/>
      <c r="H186" s="201"/>
      <c r="I186" s="201"/>
      <c r="J186" s="204">
        <f>BK186</f>
        <v>1623040.5600000001</v>
      </c>
      <c r="K186" s="201"/>
      <c r="L186" s="205"/>
      <c r="M186" s="206"/>
      <c r="N186" s="207"/>
      <c r="O186" s="207"/>
      <c r="P186" s="208">
        <f>SUM(P187:P207)</f>
        <v>2129.4682670000002</v>
      </c>
      <c r="Q186" s="207"/>
      <c r="R186" s="208">
        <f>SUM(R187:R207)</f>
        <v>302.53112309000005</v>
      </c>
      <c r="S186" s="207"/>
      <c r="T186" s="209">
        <f>SUM(T187:T207)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82</v>
      </c>
      <c r="AT186" s="211" t="s">
        <v>73</v>
      </c>
      <c r="AU186" s="211" t="s">
        <v>74</v>
      </c>
      <c r="AY186" s="210" t="s">
        <v>128</v>
      </c>
      <c r="BK186" s="212">
        <f>SUM(BK187:BK207)</f>
        <v>1623040.5600000001</v>
      </c>
    </row>
    <row r="187" s="2" customFormat="1" ht="16.5" customHeight="1">
      <c r="A187" s="33"/>
      <c r="B187" s="34"/>
      <c r="C187" s="213" t="s">
        <v>276</v>
      </c>
      <c r="D187" s="213" t="s">
        <v>129</v>
      </c>
      <c r="E187" s="214" t="s">
        <v>277</v>
      </c>
      <c r="F187" s="215" t="s">
        <v>278</v>
      </c>
      <c r="G187" s="216" t="s">
        <v>164</v>
      </c>
      <c r="H187" s="217">
        <v>10.42</v>
      </c>
      <c r="I187" s="218">
        <v>3370</v>
      </c>
      <c r="J187" s="218">
        <f>ROUND(I187*H187,2)</f>
        <v>35115.400000000001</v>
      </c>
      <c r="K187" s="219"/>
      <c r="L187" s="36"/>
      <c r="M187" s="220" t="s">
        <v>1</v>
      </c>
      <c r="N187" s="221" t="s">
        <v>39</v>
      </c>
      <c r="O187" s="222">
        <v>0.58399999999999996</v>
      </c>
      <c r="P187" s="222">
        <f>O187*H187</f>
        <v>6.08528</v>
      </c>
      <c r="Q187" s="222">
        <v>2.45329</v>
      </c>
      <c r="R187" s="222">
        <f>Q187*H187</f>
        <v>25.563281799999999</v>
      </c>
      <c r="S187" s="222">
        <v>0</v>
      </c>
      <c r="T187" s="223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24" t="s">
        <v>175</v>
      </c>
      <c r="AT187" s="224" t="s">
        <v>129</v>
      </c>
      <c r="AU187" s="224" t="s">
        <v>82</v>
      </c>
      <c r="AY187" s="16" t="s">
        <v>128</v>
      </c>
      <c r="BE187" s="225">
        <f>IF(N187="základní",J187,0)</f>
        <v>35115.400000000001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6" t="s">
        <v>82</v>
      </c>
      <c r="BK187" s="225">
        <f>ROUND(I187*H187,2)</f>
        <v>35115.400000000001</v>
      </c>
      <c r="BL187" s="16" t="s">
        <v>175</v>
      </c>
      <c r="BM187" s="224" t="s">
        <v>279</v>
      </c>
    </row>
    <row r="188" s="2" customFormat="1">
      <c r="A188" s="33"/>
      <c r="B188" s="34"/>
      <c r="C188" s="35"/>
      <c r="D188" s="226" t="s">
        <v>135</v>
      </c>
      <c r="E188" s="35"/>
      <c r="F188" s="227" t="s">
        <v>280</v>
      </c>
      <c r="G188" s="35"/>
      <c r="H188" s="35"/>
      <c r="I188" s="35"/>
      <c r="J188" s="35"/>
      <c r="K188" s="35"/>
      <c r="L188" s="36"/>
      <c r="M188" s="228"/>
      <c r="N188" s="229"/>
      <c r="O188" s="85"/>
      <c r="P188" s="85"/>
      <c r="Q188" s="85"/>
      <c r="R188" s="85"/>
      <c r="S188" s="85"/>
      <c r="T188" s="86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135</v>
      </c>
      <c r="AU188" s="16" t="s">
        <v>82</v>
      </c>
    </row>
    <row r="189" s="2" customFormat="1" ht="21.75" customHeight="1">
      <c r="A189" s="33"/>
      <c r="B189" s="34"/>
      <c r="C189" s="213" t="s">
        <v>281</v>
      </c>
      <c r="D189" s="213" t="s">
        <v>129</v>
      </c>
      <c r="E189" s="214" t="s">
        <v>282</v>
      </c>
      <c r="F189" s="215" t="s">
        <v>283</v>
      </c>
      <c r="G189" s="216" t="s">
        <v>214</v>
      </c>
      <c r="H189" s="217">
        <v>0.27700000000000002</v>
      </c>
      <c r="I189" s="218">
        <v>29700</v>
      </c>
      <c r="J189" s="218">
        <f>ROUND(I189*H189,2)</f>
        <v>8226.8999999999996</v>
      </c>
      <c r="K189" s="219"/>
      <c r="L189" s="36"/>
      <c r="M189" s="220" t="s">
        <v>1</v>
      </c>
      <c r="N189" s="221" t="s">
        <v>39</v>
      </c>
      <c r="O189" s="222">
        <v>15.231</v>
      </c>
      <c r="P189" s="222">
        <f>O189*H189</f>
        <v>4.2189870000000003</v>
      </c>
      <c r="Q189" s="222">
        <v>1.06277</v>
      </c>
      <c r="R189" s="222">
        <f>Q189*H189</f>
        <v>0.29438729000000002</v>
      </c>
      <c r="S189" s="222">
        <v>0</v>
      </c>
      <c r="T189" s="22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24" t="s">
        <v>175</v>
      </c>
      <c r="AT189" s="224" t="s">
        <v>129</v>
      </c>
      <c r="AU189" s="224" t="s">
        <v>82</v>
      </c>
      <c r="AY189" s="16" t="s">
        <v>128</v>
      </c>
      <c r="BE189" s="225">
        <f>IF(N189="základní",J189,0)</f>
        <v>8226.8999999999996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6" t="s">
        <v>82</v>
      </c>
      <c r="BK189" s="225">
        <f>ROUND(I189*H189,2)</f>
        <v>8226.8999999999996</v>
      </c>
      <c r="BL189" s="16" t="s">
        <v>175</v>
      </c>
      <c r="BM189" s="224" t="s">
        <v>284</v>
      </c>
    </row>
    <row r="190" s="2" customFormat="1">
      <c r="A190" s="33"/>
      <c r="B190" s="34"/>
      <c r="C190" s="35"/>
      <c r="D190" s="226" t="s">
        <v>135</v>
      </c>
      <c r="E190" s="35"/>
      <c r="F190" s="227" t="s">
        <v>285</v>
      </c>
      <c r="G190" s="35"/>
      <c r="H190" s="35"/>
      <c r="I190" s="35"/>
      <c r="J190" s="35"/>
      <c r="K190" s="35"/>
      <c r="L190" s="36"/>
      <c r="M190" s="228"/>
      <c r="N190" s="229"/>
      <c r="O190" s="85"/>
      <c r="P190" s="85"/>
      <c r="Q190" s="85"/>
      <c r="R190" s="85"/>
      <c r="S190" s="85"/>
      <c r="T190" s="86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135</v>
      </c>
      <c r="AU190" s="16" t="s">
        <v>82</v>
      </c>
    </row>
    <row r="191" s="2" customFormat="1" ht="21.75" customHeight="1">
      <c r="A191" s="33"/>
      <c r="B191" s="34"/>
      <c r="C191" s="213" t="s">
        <v>286</v>
      </c>
      <c r="D191" s="213" t="s">
        <v>129</v>
      </c>
      <c r="E191" s="214" t="s">
        <v>287</v>
      </c>
      <c r="F191" s="215" t="s">
        <v>288</v>
      </c>
      <c r="G191" s="216" t="s">
        <v>153</v>
      </c>
      <c r="H191" s="217">
        <v>251.80000000000001</v>
      </c>
      <c r="I191" s="218">
        <v>482</v>
      </c>
      <c r="J191" s="218">
        <f>ROUND(I191*H191,2)</f>
        <v>121367.60000000001</v>
      </c>
      <c r="K191" s="219"/>
      <c r="L191" s="36"/>
      <c r="M191" s="220" t="s">
        <v>1</v>
      </c>
      <c r="N191" s="221" t="s">
        <v>39</v>
      </c>
      <c r="O191" s="222">
        <v>0.23799999999999999</v>
      </c>
      <c r="P191" s="222">
        <f>O191*H191</f>
        <v>59.928400000000003</v>
      </c>
      <c r="Q191" s="222">
        <v>0.34190999999999999</v>
      </c>
      <c r="R191" s="222">
        <f>Q191*H191</f>
        <v>86.092938000000004</v>
      </c>
      <c r="S191" s="222">
        <v>0</v>
      </c>
      <c r="T191" s="223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24" t="s">
        <v>175</v>
      </c>
      <c r="AT191" s="224" t="s">
        <v>129</v>
      </c>
      <c r="AU191" s="224" t="s">
        <v>82</v>
      </c>
      <c r="AY191" s="16" t="s">
        <v>128</v>
      </c>
      <c r="BE191" s="225">
        <f>IF(N191="základní",J191,0)</f>
        <v>121367.60000000001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82</v>
      </c>
      <c r="BK191" s="225">
        <f>ROUND(I191*H191,2)</f>
        <v>121367.60000000001</v>
      </c>
      <c r="BL191" s="16" t="s">
        <v>175</v>
      </c>
      <c r="BM191" s="224" t="s">
        <v>289</v>
      </c>
    </row>
    <row r="192" s="2" customFormat="1">
      <c r="A192" s="33"/>
      <c r="B192" s="34"/>
      <c r="C192" s="35"/>
      <c r="D192" s="226" t="s">
        <v>135</v>
      </c>
      <c r="E192" s="35"/>
      <c r="F192" s="227" t="s">
        <v>290</v>
      </c>
      <c r="G192" s="35"/>
      <c r="H192" s="35"/>
      <c r="I192" s="35"/>
      <c r="J192" s="35"/>
      <c r="K192" s="35"/>
      <c r="L192" s="36"/>
      <c r="M192" s="228"/>
      <c r="N192" s="229"/>
      <c r="O192" s="85"/>
      <c r="P192" s="85"/>
      <c r="Q192" s="85"/>
      <c r="R192" s="85"/>
      <c r="S192" s="85"/>
      <c r="T192" s="86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135</v>
      </c>
      <c r="AU192" s="16" t="s">
        <v>82</v>
      </c>
    </row>
    <row r="193" s="13" customFormat="1">
      <c r="A193" s="13"/>
      <c r="B193" s="230"/>
      <c r="C193" s="231"/>
      <c r="D193" s="226" t="s">
        <v>188</v>
      </c>
      <c r="E193" s="232" t="s">
        <v>1</v>
      </c>
      <c r="F193" s="233" t="s">
        <v>291</v>
      </c>
      <c r="G193" s="231"/>
      <c r="H193" s="234">
        <v>12</v>
      </c>
      <c r="I193" s="231"/>
      <c r="J193" s="231"/>
      <c r="K193" s="231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188</v>
      </c>
      <c r="AU193" s="239" t="s">
        <v>82</v>
      </c>
      <c r="AV193" s="13" t="s">
        <v>84</v>
      </c>
      <c r="AW193" s="13" t="s">
        <v>29</v>
      </c>
      <c r="AX193" s="13" t="s">
        <v>74</v>
      </c>
      <c r="AY193" s="239" t="s">
        <v>128</v>
      </c>
    </row>
    <row r="194" s="13" customFormat="1">
      <c r="A194" s="13"/>
      <c r="B194" s="230"/>
      <c r="C194" s="231"/>
      <c r="D194" s="226" t="s">
        <v>188</v>
      </c>
      <c r="E194" s="232" t="s">
        <v>1</v>
      </c>
      <c r="F194" s="233" t="s">
        <v>292</v>
      </c>
      <c r="G194" s="231"/>
      <c r="H194" s="234">
        <v>227.80000000000001</v>
      </c>
      <c r="I194" s="231"/>
      <c r="J194" s="231"/>
      <c r="K194" s="231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188</v>
      </c>
      <c r="AU194" s="239" t="s">
        <v>82</v>
      </c>
      <c r="AV194" s="13" t="s">
        <v>84</v>
      </c>
      <c r="AW194" s="13" t="s">
        <v>29</v>
      </c>
      <c r="AX194" s="13" t="s">
        <v>74</v>
      </c>
      <c r="AY194" s="239" t="s">
        <v>128</v>
      </c>
    </row>
    <row r="195" s="13" customFormat="1">
      <c r="A195" s="13"/>
      <c r="B195" s="230"/>
      <c r="C195" s="231"/>
      <c r="D195" s="226" t="s">
        <v>188</v>
      </c>
      <c r="E195" s="232" t="s">
        <v>1</v>
      </c>
      <c r="F195" s="233" t="s">
        <v>293</v>
      </c>
      <c r="G195" s="231"/>
      <c r="H195" s="234">
        <v>12</v>
      </c>
      <c r="I195" s="231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188</v>
      </c>
      <c r="AU195" s="239" t="s">
        <v>82</v>
      </c>
      <c r="AV195" s="13" t="s">
        <v>84</v>
      </c>
      <c r="AW195" s="13" t="s">
        <v>29</v>
      </c>
      <c r="AX195" s="13" t="s">
        <v>74</v>
      </c>
      <c r="AY195" s="239" t="s">
        <v>128</v>
      </c>
    </row>
    <row r="196" s="14" customFormat="1">
      <c r="A196" s="14"/>
      <c r="B196" s="250"/>
      <c r="C196" s="251"/>
      <c r="D196" s="226" t="s">
        <v>188</v>
      </c>
      <c r="E196" s="252" t="s">
        <v>1</v>
      </c>
      <c r="F196" s="253" t="s">
        <v>294</v>
      </c>
      <c r="G196" s="251"/>
      <c r="H196" s="254">
        <v>251.80000000000001</v>
      </c>
      <c r="I196" s="251"/>
      <c r="J196" s="251"/>
      <c r="K196" s="251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188</v>
      </c>
      <c r="AU196" s="259" t="s">
        <v>82</v>
      </c>
      <c r="AV196" s="14" t="s">
        <v>133</v>
      </c>
      <c r="AW196" s="14" t="s">
        <v>29</v>
      </c>
      <c r="AX196" s="14" t="s">
        <v>82</v>
      </c>
      <c r="AY196" s="259" t="s">
        <v>128</v>
      </c>
    </row>
    <row r="197" s="2" customFormat="1" ht="21.75" customHeight="1">
      <c r="A197" s="33"/>
      <c r="B197" s="34"/>
      <c r="C197" s="213" t="s">
        <v>295</v>
      </c>
      <c r="D197" s="213" t="s">
        <v>129</v>
      </c>
      <c r="E197" s="214" t="s">
        <v>296</v>
      </c>
      <c r="F197" s="215" t="s">
        <v>297</v>
      </c>
      <c r="G197" s="216" t="s">
        <v>153</v>
      </c>
      <c r="H197" s="217">
        <v>251.80000000000001</v>
      </c>
      <c r="I197" s="218">
        <v>1060</v>
      </c>
      <c r="J197" s="218">
        <f>ROUND(I197*H197,2)</f>
        <v>266908</v>
      </c>
      <c r="K197" s="219"/>
      <c r="L197" s="36"/>
      <c r="M197" s="220" t="s">
        <v>1</v>
      </c>
      <c r="N197" s="221" t="s">
        <v>39</v>
      </c>
      <c r="O197" s="222">
        <v>1.3320000000000001</v>
      </c>
      <c r="P197" s="222">
        <f>O197*H197</f>
        <v>335.39760000000001</v>
      </c>
      <c r="Q197" s="222">
        <v>0.51907000000000003</v>
      </c>
      <c r="R197" s="222">
        <f>Q197*H197</f>
        <v>130.70182600000001</v>
      </c>
      <c r="S197" s="222">
        <v>0</v>
      </c>
      <c r="T197" s="223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24" t="s">
        <v>175</v>
      </c>
      <c r="AT197" s="224" t="s">
        <v>129</v>
      </c>
      <c r="AU197" s="224" t="s">
        <v>82</v>
      </c>
      <c r="AY197" s="16" t="s">
        <v>128</v>
      </c>
      <c r="BE197" s="225">
        <f>IF(N197="základní",J197,0)</f>
        <v>266908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6" t="s">
        <v>82</v>
      </c>
      <c r="BK197" s="225">
        <f>ROUND(I197*H197,2)</f>
        <v>266908</v>
      </c>
      <c r="BL197" s="16" t="s">
        <v>175</v>
      </c>
      <c r="BM197" s="224" t="s">
        <v>298</v>
      </c>
    </row>
    <row r="198" s="2" customFormat="1">
      <c r="A198" s="33"/>
      <c r="B198" s="34"/>
      <c r="C198" s="35"/>
      <c r="D198" s="226" t="s">
        <v>135</v>
      </c>
      <c r="E198" s="35"/>
      <c r="F198" s="227" t="s">
        <v>299</v>
      </c>
      <c r="G198" s="35"/>
      <c r="H198" s="35"/>
      <c r="I198" s="35"/>
      <c r="J198" s="35"/>
      <c r="K198" s="35"/>
      <c r="L198" s="36"/>
      <c r="M198" s="228"/>
      <c r="N198" s="229"/>
      <c r="O198" s="85"/>
      <c r="P198" s="85"/>
      <c r="Q198" s="85"/>
      <c r="R198" s="85"/>
      <c r="S198" s="85"/>
      <c r="T198" s="86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135</v>
      </c>
      <c r="AU198" s="16" t="s">
        <v>82</v>
      </c>
    </row>
    <row r="199" s="13" customFormat="1">
      <c r="A199" s="13"/>
      <c r="B199" s="230"/>
      <c r="C199" s="231"/>
      <c r="D199" s="226" t="s">
        <v>188</v>
      </c>
      <c r="E199" s="232" t="s">
        <v>1</v>
      </c>
      <c r="F199" s="233" t="s">
        <v>291</v>
      </c>
      <c r="G199" s="231"/>
      <c r="H199" s="234">
        <v>12</v>
      </c>
      <c r="I199" s="231"/>
      <c r="J199" s="231"/>
      <c r="K199" s="231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188</v>
      </c>
      <c r="AU199" s="239" t="s">
        <v>82</v>
      </c>
      <c r="AV199" s="13" t="s">
        <v>84</v>
      </c>
      <c r="AW199" s="13" t="s">
        <v>29</v>
      </c>
      <c r="AX199" s="13" t="s">
        <v>74</v>
      </c>
      <c r="AY199" s="239" t="s">
        <v>128</v>
      </c>
    </row>
    <row r="200" s="13" customFormat="1">
      <c r="A200" s="13"/>
      <c r="B200" s="230"/>
      <c r="C200" s="231"/>
      <c r="D200" s="226" t="s">
        <v>188</v>
      </c>
      <c r="E200" s="232" t="s">
        <v>1</v>
      </c>
      <c r="F200" s="233" t="s">
        <v>292</v>
      </c>
      <c r="G200" s="231"/>
      <c r="H200" s="234">
        <v>227.80000000000001</v>
      </c>
      <c r="I200" s="231"/>
      <c r="J200" s="231"/>
      <c r="K200" s="231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188</v>
      </c>
      <c r="AU200" s="239" t="s">
        <v>82</v>
      </c>
      <c r="AV200" s="13" t="s">
        <v>84</v>
      </c>
      <c r="AW200" s="13" t="s">
        <v>29</v>
      </c>
      <c r="AX200" s="13" t="s">
        <v>74</v>
      </c>
      <c r="AY200" s="239" t="s">
        <v>128</v>
      </c>
    </row>
    <row r="201" s="13" customFormat="1">
      <c r="A201" s="13"/>
      <c r="B201" s="230"/>
      <c r="C201" s="231"/>
      <c r="D201" s="226" t="s">
        <v>188</v>
      </c>
      <c r="E201" s="232" t="s">
        <v>1</v>
      </c>
      <c r="F201" s="233" t="s">
        <v>293</v>
      </c>
      <c r="G201" s="231"/>
      <c r="H201" s="234">
        <v>12</v>
      </c>
      <c r="I201" s="231"/>
      <c r="J201" s="231"/>
      <c r="K201" s="231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188</v>
      </c>
      <c r="AU201" s="239" t="s">
        <v>82</v>
      </c>
      <c r="AV201" s="13" t="s">
        <v>84</v>
      </c>
      <c r="AW201" s="13" t="s">
        <v>29</v>
      </c>
      <c r="AX201" s="13" t="s">
        <v>74</v>
      </c>
      <c r="AY201" s="239" t="s">
        <v>128</v>
      </c>
    </row>
    <row r="202" s="14" customFormat="1">
      <c r="A202" s="14"/>
      <c r="B202" s="250"/>
      <c r="C202" s="251"/>
      <c r="D202" s="226" t="s">
        <v>188</v>
      </c>
      <c r="E202" s="252" t="s">
        <v>1</v>
      </c>
      <c r="F202" s="253" t="s">
        <v>294</v>
      </c>
      <c r="G202" s="251"/>
      <c r="H202" s="254">
        <v>251.80000000000001</v>
      </c>
      <c r="I202" s="251"/>
      <c r="J202" s="251"/>
      <c r="K202" s="251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188</v>
      </c>
      <c r="AU202" s="259" t="s">
        <v>82</v>
      </c>
      <c r="AV202" s="14" t="s">
        <v>133</v>
      </c>
      <c r="AW202" s="14" t="s">
        <v>29</v>
      </c>
      <c r="AX202" s="14" t="s">
        <v>82</v>
      </c>
      <c r="AY202" s="259" t="s">
        <v>128</v>
      </c>
    </row>
    <row r="203" s="2" customFormat="1" ht="33" customHeight="1">
      <c r="A203" s="33"/>
      <c r="B203" s="34"/>
      <c r="C203" s="213" t="s">
        <v>300</v>
      </c>
      <c r="D203" s="213" t="s">
        <v>129</v>
      </c>
      <c r="E203" s="214" t="s">
        <v>301</v>
      </c>
      <c r="F203" s="215" t="s">
        <v>302</v>
      </c>
      <c r="G203" s="216" t="s">
        <v>132</v>
      </c>
      <c r="H203" s="217">
        <v>3797</v>
      </c>
      <c r="I203" s="218">
        <v>145</v>
      </c>
      <c r="J203" s="218">
        <f>ROUND(I203*H203,2)</f>
        <v>550565</v>
      </c>
      <c r="K203" s="219"/>
      <c r="L203" s="36"/>
      <c r="M203" s="220" t="s">
        <v>1</v>
      </c>
      <c r="N203" s="221" t="s">
        <v>39</v>
      </c>
      <c r="O203" s="222">
        <v>0.45400000000000001</v>
      </c>
      <c r="P203" s="222">
        <f>O203*H203</f>
        <v>1723.838</v>
      </c>
      <c r="Q203" s="222">
        <v>0.00577</v>
      </c>
      <c r="R203" s="222">
        <f>Q203*H203</f>
        <v>21.90869</v>
      </c>
      <c r="S203" s="222">
        <v>0</v>
      </c>
      <c r="T203" s="223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24" t="s">
        <v>133</v>
      </c>
      <c r="AT203" s="224" t="s">
        <v>129</v>
      </c>
      <c r="AU203" s="224" t="s">
        <v>82</v>
      </c>
      <c r="AY203" s="16" t="s">
        <v>128</v>
      </c>
      <c r="BE203" s="225">
        <f>IF(N203="základní",J203,0)</f>
        <v>550565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6" t="s">
        <v>82</v>
      </c>
      <c r="BK203" s="225">
        <f>ROUND(I203*H203,2)</f>
        <v>550565</v>
      </c>
      <c r="BL203" s="16" t="s">
        <v>133</v>
      </c>
      <c r="BM203" s="224" t="s">
        <v>303</v>
      </c>
    </row>
    <row r="204" s="2" customFormat="1">
      <c r="A204" s="33"/>
      <c r="B204" s="34"/>
      <c r="C204" s="35"/>
      <c r="D204" s="226" t="s">
        <v>135</v>
      </c>
      <c r="E204" s="35"/>
      <c r="F204" s="227" t="s">
        <v>304</v>
      </c>
      <c r="G204" s="35"/>
      <c r="H204" s="35"/>
      <c r="I204" s="35"/>
      <c r="J204" s="35"/>
      <c r="K204" s="35"/>
      <c r="L204" s="36"/>
      <c r="M204" s="228"/>
      <c r="N204" s="229"/>
      <c r="O204" s="85"/>
      <c r="P204" s="85"/>
      <c r="Q204" s="85"/>
      <c r="R204" s="85"/>
      <c r="S204" s="85"/>
      <c r="T204" s="86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135</v>
      </c>
      <c r="AU204" s="16" t="s">
        <v>82</v>
      </c>
    </row>
    <row r="205" s="13" customFormat="1">
      <c r="A205" s="13"/>
      <c r="B205" s="230"/>
      <c r="C205" s="231"/>
      <c r="D205" s="226" t="s">
        <v>188</v>
      </c>
      <c r="E205" s="232" t="s">
        <v>1</v>
      </c>
      <c r="F205" s="233" t="s">
        <v>305</v>
      </c>
      <c r="G205" s="231"/>
      <c r="H205" s="234">
        <v>3797</v>
      </c>
      <c r="I205" s="231"/>
      <c r="J205" s="231"/>
      <c r="K205" s="231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188</v>
      </c>
      <c r="AU205" s="239" t="s">
        <v>82</v>
      </c>
      <c r="AV205" s="13" t="s">
        <v>84</v>
      </c>
      <c r="AW205" s="13" t="s">
        <v>29</v>
      </c>
      <c r="AX205" s="13" t="s">
        <v>82</v>
      </c>
      <c r="AY205" s="239" t="s">
        <v>128</v>
      </c>
    </row>
    <row r="206" s="2" customFormat="1" ht="16.5" customHeight="1">
      <c r="A206" s="33"/>
      <c r="B206" s="34"/>
      <c r="C206" s="240" t="s">
        <v>306</v>
      </c>
      <c r="D206" s="240" t="s">
        <v>234</v>
      </c>
      <c r="E206" s="241" t="s">
        <v>307</v>
      </c>
      <c r="F206" s="242" t="s">
        <v>308</v>
      </c>
      <c r="G206" s="243" t="s">
        <v>132</v>
      </c>
      <c r="H206" s="244">
        <v>3797</v>
      </c>
      <c r="I206" s="245">
        <v>168.78</v>
      </c>
      <c r="J206" s="245">
        <f>ROUND(I206*H206,2)</f>
        <v>640857.66000000003</v>
      </c>
      <c r="K206" s="246"/>
      <c r="L206" s="247"/>
      <c r="M206" s="248" t="s">
        <v>1</v>
      </c>
      <c r="N206" s="249" t="s">
        <v>39</v>
      </c>
      <c r="O206" s="222">
        <v>0</v>
      </c>
      <c r="P206" s="222">
        <f>O206*H206</f>
        <v>0</v>
      </c>
      <c r="Q206" s="222">
        <v>0.01</v>
      </c>
      <c r="R206" s="222">
        <f>Q206*H206</f>
        <v>37.969999999999999</v>
      </c>
      <c r="S206" s="222">
        <v>0</v>
      </c>
      <c r="T206" s="223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24" t="s">
        <v>175</v>
      </c>
      <c r="AT206" s="224" t="s">
        <v>234</v>
      </c>
      <c r="AU206" s="224" t="s">
        <v>82</v>
      </c>
      <c r="AY206" s="16" t="s">
        <v>128</v>
      </c>
      <c r="BE206" s="225">
        <f>IF(N206="základní",J206,0)</f>
        <v>640857.66000000003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6" t="s">
        <v>82</v>
      </c>
      <c r="BK206" s="225">
        <f>ROUND(I206*H206,2)</f>
        <v>640857.66000000003</v>
      </c>
      <c r="BL206" s="16" t="s">
        <v>175</v>
      </c>
      <c r="BM206" s="224" t="s">
        <v>309</v>
      </c>
    </row>
    <row r="207" s="2" customFormat="1">
      <c r="A207" s="33"/>
      <c r="B207" s="34"/>
      <c r="C207" s="35"/>
      <c r="D207" s="226" t="s">
        <v>135</v>
      </c>
      <c r="E207" s="35"/>
      <c r="F207" s="227" t="s">
        <v>308</v>
      </c>
      <c r="G207" s="35"/>
      <c r="H207" s="35"/>
      <c r="I207" s="35"/>
      <c r="J207" s="35"/>
      <c r="K207" s="35"/>
      <c r="L207" s="36"/>
      <c r="M207" s="228"/>
      <c r="N207" s="229"/>
      <c r="O207" s="85"/>
      <c r="P207" s="85"/>
      <c r="Q207" s="85"/>
      <c r="R207" s="85"/>
      <c r="S207" s="85"/>
      <c r="T207" s="86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135</v>
      </c>
      <c r="AU207" s="16" t="s">
        <v>82</v>
      </c>
    </row>
    <row r="208" s="12" customFormat="1" ht="25.92" customHeight="1">
      <c r="A208" s="12"/>
      <c r="B208" s="200"/>
      <c r="C208" s="201"/>
      <c r="D208" s="202" t="s">
        <v>73</v>
      </c>
      <c r="E208" s="203" t="s">
        <v>150</v>
      </c>
      <c r="F208" s="203" t="s">
        <v>310</v>
      </c>
      <c r="G208" s="201"/>
      <c r="H208" s="201"/>
      <c r="I208" s="201"/>
      <c r="J208" s="204">
        <f>BK208</f>
        <v>7213085.4599999981</v>
      </c>
      <c r="K208" s="201"/>
      <c r="L208" s="205"/>
      <c r="M208" s="206"/>
      <c r="N208" s="207"/>
      <c r="O208" s="207"/>
      <c r="P208" s="208">
        <f>SUM(P209:P251)</f>
        <v>1464.0160200000003</v>
      </c>
      <c r="Q208" s="207"/>
      <c r="R208" s="208">
        <f>SUM(R209:R251)</f>
        <v>5918.8448339999995</v>
      </c>
      <c r="S208" s="207"/>
      <c r="T208" s="209">
        <f>SUM(T209:T251)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82</v>
      </c>
      <c r="AT208" s="211" t="s">
        <v>73</v>
      </c>
      <c r="AU208" s="211" t="s">
        <v>74</v>
      </c>
      <c r="AY208" s="210" t="s">
        <v>128</v>
      </c>
      <c r="BK208" s="212">
        <f>SUM(BK209:BK251)</f>
        <v>7213085.4599999981</v>
      </c>
    </row>
    <row r="209" s="2" customFormat="1" ht="16.5" customHeight="1">
      <c r="A209" s="33"/>
      <c r="B209" s="34"/>
      <c r="C209" s="213" t="s">
        <v>311</v>
      </c>
      <c r="D209" s="213" t="s">
        <v>129</v>
      </c>
      <c r="E209" s="214" t="s">
        <v>312</v>
      </c>
      <c r="F209" s="215" t="s">
        <v>313</v>
      </c>
      <c r="G209" s="216" t="s">
        <v>153</v>
      </c>
      <c r="H209" s="217">
        <v>5469.4799999999996</v>
      </c>
      <c r="I209" s="218">
        <v>226</v>
      </c>
      <c r="J209" s="218">
        <f>ROUND(I209*H209,2)</f>
        <v>1236102.48</v>
      </c>
      <c r="K209" s="219"/>
      <c r="L209" s="36"/>
      <c r="M209" s="220" t="s">
        <v>1</v>
      </c>
      <c r="N209" s="221" t="s">
        <v>39</v>
      </c>
      <c r="O209" s="222">
        <v>0.055</v>
      </c>
      <c r="P209" s="222">
        <f>O209*H209</f>
        <v>300.82139999999998</v>
      </c>
      <c r="Q209" s="222">
        <v>0.4153</v>
      </c>
      <c r="R209" s="222">
        <f>Q209*H209</f>
        <v>2271.4750439999998</v>
      </c>
      <c r="S209" s="222">
        <v>0</v>
      </c>
      <c r="T209" s="223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4" t="s">
        <v>133</v>
      </c>
      <c r="AT209" s="224" t="s">
        <v>129</v>
      </c>
      <c r="AU209" s="224" t="s">
        <v>82</v>
      </c>
      <c r="AY209" s="16" t="s">
        <v>128</v>
      </c>
      <c r="BE209" s="225">
        <f>IF(N209="základní",J209,0)</f>
        <v>1236102.48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6" t="s">
        <v>82</v>
      </c>
      <c r="BK209" s="225">
        <f>ROUND(I209*H209,2)</f>
        <v>1236102.48</v>
      </c>
      <c r="BL209" s="16" t="s">
        <v>133</v>
      </c>
      <c r="BM209" s="224" t="s">
        <v>314</v>
      </c>
    </row>
    <row r="210" s="2" customFormat="1">
      <c r="A210" s="33"/>
      <c r="B210" s="34"/>
      <c r="C210" s="35"/>
      <c r="D210" s="226" t="s">
        <v>135</v>
      </c>
      <c r="E210" s="35"/>
      <c r="F210" s="227" t="s">
        <v>315</v>
      </c>
      <c r="G210" s="35"/>
      <c r="H210" s="35"/>
      <c r="I210" s="35"/>
      <c r="J210" s="35"/>
      <c r="K210" s="35"/>
      <c r="L210" s="36"/>
      <c r="M210" s="228"/>
      <c r="N210" s="229"/>
      <c r="O210" s="85"/>
      <c r="P210" s="85"/>
      <c r="Q210" s="85"/>
      <c r="R210" s="85"/>
      <c r="S210" s="85"/>
      <c r="T210" s="86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135</v>
      </c>
      <c r="AU210" s="16" t="s">
        <v>82</v>
      </c>
    </row>
    <row r="211" s="2" customFormat="1" ht="33" customHeight="1">
      <c r="A211" s="33"/>
      <c r="B211" s="34"/>
      <c r="C211" s="213" t="s">
        <v>316</v>
      </c>
      <c r="D211" s="213" t="s">
        <v>129</v>
      </c>
      <c r="E211" s="214" t="s">
        <v>317</v>
      </c>
      <c r="F211" s="215" t="s">
        <v>318</v>
      </c>
      <c r="G211" s="216" t="s">
        <v>153</v>
      </c>
      <c r="H211" s="217">
        <v>5073.2799999999997</v>
      </c>
      <c r="I211" s="218">
        <v>246</v>
      </c>
      <c r="J211" s="218">
        <f>ROUND(I211*H211,2)</f>
        <v>1248026.8799999999</v>
      </c>
      <c r="K211" s="219"/>
      <c r="L211" s="36"/>
      <c r="M211" s="220" t="s">
        <v>1</v>
      </c>
      <c r="N211" s="221" t="s">
        <v>39</v>
      </c>
      <c r="O211" s="222">
        <v>0.012999999999999999</v>
      </c>
      <c r="P211" s="222">
        <f>O211*H211</f>
        <v>65.952639999999988</v>
      </c>
      <c r="Q211" s="222">
        <v>0.10373</v>
      </c>
      <c r="R211" s="222">
        <f>Q211*H211</f>
        <v>526.25133440000002</v>
      </c>
      <c r="S211" s="222">
        <v>0</v>
      </c>
      <c r="T211" s="223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4" t="s">
        <v>133</v>
      </c>
      <c r="AT211" s="224" t="s">
        <v>129</v>
      </c>
      <c r="AU211" s="224" t="s">
        <v>82</v>
      </c>
      <c r="AY211" s="16" t="s">
        <v>128</v>
      </c>
      <c r="BE211" s="225">
        <f>IF(N211="základní",J211,0)</f>
        <v>1248026.8799999999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6" t="s">
        <v>82</v>
      </c>
      <c r="BK211" s="225">
        <f>ROUND(I211*H211,2)</f>
        <v>1248026.8799999999</v>
      </c>
      <c r="BL211" s="16" t="s">
        <v>133</v>
      </c>
      <c r="BM211" s="224" t="s">
        <v>319</v>
      </c>
    </row>
    <row r="212" s="2" customFormat="1">
      <c r="A212" s="33"/>
      <c r="B212" s="34"/>
      <c r="C212" s="35"/>
      <c r="D212" s="226" t="s">
        <v>135</v>
      </c>
      <c r="E212" s="35"/>
      <c r="F212" s="227" t="s">
        <v>320</v>
      </c>
      <c r="G212" s="35"/>
      <c r="H212" s="35"/>
      <c r="I212" s="35"/>
      <c r="J212" s="35"/>
      <c r="K212" s="35"/>
      <c r="L212" s="36"/>
      <c r="M212" s="228"/>
      <c r="N212" s="229"/>
      <c r="O212" s="85"/>
      <c r="P212" s="85"/>
      <c r="Q212" s="85"/>
      <c r="R212" s="85"/>
      <c r="S212" s="85"/>
      <c r="T212" s="86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135</v>
      </c>
      <c r="AU212" s="16" t="s">
        <v>82</v>
      </c>
    </row>
    <row r="213" s="2" customFormat="1" ht="21.75" customHeight="1">
      <c r="A213" s="33"/>
      <c r="B213" s="34"/>
      <c r="C213" s="213" t="s">
        <v>321</v>
      </c>
      <c r="D213" s="213" t="s">
        <v>129</v>
      </c>
      <c r="E213" s="214" t="s">
        <v>322</v>
      </c>
      <c r="F213" s="215" t="s">
        <v>323</v>
      </c>
      <c r="G213" s="216" t="s">
        <v>153</v>
      </c>
      <c r="H213" s="217">
        <v>5197.8000000000002</v>
      </c>
      <c r="I213" s="218">
        <v>15.300000000000001</v>
      </c>
      <c r="J213" s="218">
        <f>ROUND(I213*H213,2)</f>
        <v>79526.339999999997</v>
      </c>
      <c r="K213" s="219"/>
      <c r="L213" s="36"/>
      <c r="M213" s="220" t="s">
        <v>1</v>
      </c>
      <c r="N213" s="221" t="s">
        <v>39</v>
      </c>
      <c r="O213" s="222">
        <v>0.002</v>
      </c>
      <c r="P213" s="222">
        <f>O213*H213</f>
        <v>10.3956</v>
      </c>
      <c r="Q213" s="222">
        <v>0.00071000000000000002</v>
      </c>
      <c r="R213" s="222">
        <f>Q213*H213</f>
        <v>3.6904380000000003</v>
      </c>
      <c r="S213" s="222">
        <v>0</v>
      </c>
      <c r="T213" s="223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24" t="s">
        <v>133</v>
      </c>
      <c r="AT213" s="224" t="s">
        <v>129</v>
      </c>
      <c r="AU213" s="224" t="s">
        <v>82</v>
      </c>
      <c r="AY213" s="16" t="s">
        <v>128</v>
      </c>
      <c r="BE213" s="225">
        <f>IF(N213="základní",J213,0)</f>
        <v>79526.339999999997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6" t="s">
        <v>82</v>
      </c>
      <c r="BK213" s="225">
        <f>ROUND(I213*H213,2)</f>
        <v>79526.339999999997</v>
      </c>
      <c r="BL213" s="16" t="s">
        <v>133</v>
      </c>
      <c r="BM213" s="224" t="s">
        <v>324</v>
      </c>
    </row>
    <row r="214" s="2" customFormat="1">
      <c r="A214" s="33"/>
      <c r="B214" s="34"/>
      <c r="C214" s="35"/>
      <c r="D214" s="226" t="s">
        <v>135</v>
      </c>
      <c r="E214" s="35"/>
      <c r="F214" s="227" t="s">
        <v>325</v>
      </c>
      <c r="G214" s="35"/>
      <c r="H214" s="35"/>
      <c r="I214" s="35"/>
      <c r="J214" s="35"/>
      <c r="K214" s="35"/>
      <c r="L214" s="36"/>
      <c r="M214" s="228"/>
      <c r="N214" s="229"/>
      <c r="O214" s="85"/>
      <c r="P214" s="85"/>
      <c r="Q214" s="85"/>
      <c r="R214" s="85"/>
      <c r="S214" s="85"/>
      <c r="T214" s="86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135</v>
      </c>
      <c r="AU214" s="16" t="s">
        <v>82</v>
      </c>
    </row>
    <row r="215" s="2" customFormat="1" ht="33" customHeight="1">
      <c r="A215" s="33"/>
      <c r="B215" s="34"/>
      <c r="C215" s="213" t="s">
        <v>326</v>
      </c>
      <c r="D215" s="213" t="s">
        <v>129</v>
      </c>
      <c r="E215" s="214" t="s">
        <v>327</v>
      </c>
      <c r="F215" s="215" t="s">
        <v>328</v>
      </c>
      <c r="G215" s="216" t="s">
        <v>153</v>
      </c>
      <c r="H215" s="217">
        <v>5197.8000000000002</v>
      </c>
      <c r="I215" s="218">
        <v>393</v>
      </c>
      <c r="J215" s="218">
        <f>ROUND(I215*H215,2)</f>
        <v>2042735.3999999999</v>
      </c>
      <c r="K215" s="219"/>
      <c r="L215" s="36"/>
      <c r="M215" s="220" t="s">
        <v>1</v>
      </c>
      <c r="N215" s="221" t="s">
        <v>39</v>
      </c>
      <c r="O215" s="222">
        <v>0.025000000000000001</v>
      </c>
      <c r="P215" s="222">
        <f>O215*H215</f>
        <v>129.94500000000002</v>
      </c>
      <c r="Q215" s="222">
        <v>0.18462999999999999</v>
      </c>
      <c r="R215" s="222">
        <f>Q215*H215</f>
        <v>959.66981399999997</v>
      </c>
      <c r="S215" s="222">
        <v>0</v>
      </c>
      <c r="T215" s="223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24" t="s">
        <v>175</v>
      </c>
      <c r="AT215" s="224" t="s">
        <v>129</v>
      </c>
      <c r="AU215" s="224" t="s">
        <v>82</v>
      </c>
      <c r="AY215" s="16" t="s">
        <v>128</v>
      </c>
      <c r="BE215" s="225">
        <f>IF(N215="základní",J215,0)</f>
        <v>2042735.3999999999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82</v>
      </c>
      <c r="BK215" s="225">
        <f>ROUND(I215*H215,2)</f>
        <v>2042735.3999999999</v>
      </c>
      <c r="BL215" s="16" t="s">
        <v>175</v>
      </c>
      <c r="BM215" s="224" t="s">
        <v>329</v>
      </c>
    </row>
    <row r="216" s="2" customFormat="1">
      <c r="A216" s="33"/>
      <c r="B216" s="34"/>
      <c r="C216" s="35"/>
      <c r="D216" s="226" t="s">
        <v>135</v>
      </c>
      <c r="E216" s="35"/>
      <c r="F216" s="227" t="s">
        <v>330</v>
      </c>
      <c r="G216" s="35"/>
      <c r="H216" s="35"/>
      <c r="I216" s="35"/>
      <c r="J216" s="35"/>
      <c r="K216" s="35"/>
      <c r="L216" s="36"/>
      <c r="M216" s="228"/>
      <c r="N216" s="229"/>
      <c r="O216" s="85"/>
      <c r="P216" s="85"/>
      <c r="Q216" s="85"/>
      <c r="R216" s="85"/>
      <c r="S216" s="85"/>
      <c r="T216" s="86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135</v>
      </c>
      <c r="AU216" s="16" t="s">
        <v>82</v>
      </c>
    </row>
    <row r="217" s="2" customFormat="1" ht="16.5" customHeight="1">
      <c r="A217" s="33"/>
      <c r="B217" s="34"/>
      <c r="C217" s="213" t="s">
        <v>331</v>
      </c>
      <c r="D217" s="213" t="s">
        <v>129</v>
      </c>
      <c r="E217" s="214" t="s">
        <v>332</v>
      </c>
      <c r="F217" s="215" t="s">
        <v>333</v>
      </c>
      <c r="G217" s="216" t="s">
        <v>153</v>
      </c>
      <c r="H217" s="217">
        <v>5831.7200000000003</v>
      </c>
      <c r="I217" s="218">
        <v>162</v>
      </c>
      <c r="J217" s="218">
        <f>ROUND(I217*H217,2)</f>
        <v>944738.64000000001</v>
      </c>
      <c r="K217" s="219"/>
      <c r="L217" s="36"/>
      <c r="M217" s="220" t="s">
        <v>1</v>
      </c>
      <c r="N217" s="221" t="s">
        <v>39</v>
      </c>
      <c r="O217" s="222">
        <v>0.025999999999999999</v>
      </c>
      <c r="P217" s="222">
        <f>O217*H217</f>
        <v>151.62472</v>
      </c>
      <c r="Q217" s="222">
        <v>0.34499999999999997</v>
      </c>
      <c r="R217" s="222">
        <f>Q217*H217</f>
        <v>2011.9433999999999</v>
      </c>
      <c r="S217" s="222">
        <v>0</v>
      </c>
      <c r="T217" s="223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4" t="s">
        <v>175</v>
      </c>
      <c r="AT217" s="224" t="s">
        <v>129</v>
      </c>
      <c r="AU217" s="224" t="s">
        <v>82</v>
      </c>
      <c r="AY217" s="16" t="s">
        <v>128</v>
      </c>
      <c r="BE217" s="225">
        <f>IF(N217="základní",J217,0)</f>
        <v>944738.64000000001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6" t="s">
        <v>82</v>
      </c>
      <c r="BK217" s="225">
        <f>ROUND(I217*H217,2)</f>
        <v>944738.64000000001</v>
      </c>
      <c r="BL217" s="16" t="s">
        <v>175</v>
      </c>
      <c r="BM217" s="224" t="s">
        <v>334</v>
      </c>
    </row>
    <row r="218" s="2" customFormat="1">
      <c r="A218" s="33"/>
      <c r="B218" s="34"/>
      <c r="C218" s="35"/>
      <c r="D218" s="226" t="s">
        <v>135</v>
      </c>
      <c r="E218" s="35"/>
      <c r="F218" s="227" t="s">
        <v>335</v>
      </c>
      <c r="G218" s="35"/>
      <c r="H218" s="35"/>
      <c r="I218" s="35"/>
      <c r="J218" s="35"/>
      <c r="K218" s="35"/>
      <c r="L218" s="36"/>
      <c r="M218" s="228"/>
      <c r="N218" s="229"/>
      <c r="O218" s="85"/>
      <c r="P218" s="85"/>
      <c r="Q218" s="85"/>
      <c r="R218" s="85"/>
      <c r="S218" s="85"/>
      <c r="T218" s="86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135</v>
      </c>
      <c r="AU218" s="16" t="s">
        <v>82</v>
      </c>
    </row>
    <row r="219" s="2" customFormat="1" ht="33" customHeight="1">
      <c r="A219" s="33"/>
      <c r="B219" s="34"/>
      <c r="C219" s="213" t="s">
        <v>336</v>
      </c>
      <c r="D219" s="213" t="s">
        <v>129</v>
      </c>
      <c r="E219" s="214" t="s">
        <v>337</v>
      </c>
      <c r="F219" s="215" t="s">
        <v>338</v>
      </c>
      <c r="G219" s="216" t="s">
        <v>153</v>
      </c>
      <c r="H219" s="217">
        <v>6633.5200000000004</v>
      </c>
      <c r="I219" s="218">
        <v>37.100000000000001</v>
      </c>
      <c r="J219" s="218">
        <f>ROUND(I219*H219,2)</f>
        <v>246103.59</v>
      </c>
      <c r="K219" s="219"/>
      <c r="L219" s="36"/>
      <c r="M219" s="220" t="s">
        <v>1</v>
      </c>
      <c r="N219" s="221" t="s">
        <v>39</v>
      </c>
      <c r="O219" s="222">
        <v>0.014999999999999999</v>
      </c>
      <c r="P219" s="222">
        <f>O219*H219</f>
        <v>99.502800000000008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4" t="s">
        <v>175</v>
      </c>
      <c r="AT219" s="224" t="s">
        <v>129</v>
      </c>
      <c r="AU219" s="224" t="s">
        <v>82</v>
      </c>
      <c r="AY219" s="16" t="s">
        <v>128</v>
      </c>
      <c r="BE219" s="225">
        <f>IF(N219="základní",J219,0)</f>
        <v>246103.59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82</v>
      </c>
      <c r="BK219" s="225">
        <f>ROUND(I219*H219,2)</f>
        <v>246103.59</v>
      </c>
      <c r="BL219" s="16" t="s">
        <v>175</v>
      </c>
      <c r="BM219" s="224" t="s">
        <v>339</v>
      </c>
    </row>
    <row r="220" s="2" customFormat="1">
      <c r="A220" s="33"/>
      <c r="B220" s="34"/>
      <c r="C220" s="35"/>
      <c r="D220" s="226" t="s">
        <v>135</v>
      </c>
      <c r="E220" s="35"/>
      <c r="F220" s="227" t="s">
        <v>340</v>
      </c>
      <c r="G220" s="35"/>
      <c r="H220" s="35"/>
      <c r="I220" s="35"/>
      <c r="J220" s="35"/>
      <c r="K220" s="35"/>
      <c r="L220" s="36"/>
      <c r="M220" s="228"/>
      <c r="N220" s="229"/>
      <c r="O220" s="85"/>
      <c r="P220" s="85"/>
      <c r="Q220" s="85"/>
      <c r="R220" s="85"/>
      <c r="S220" s="85"/>
      <c r="T220" s="86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135</v>
      </c>
      <c r="AU220" s="16" t="s">
        <v>82</v>
      </c>
    </row>
    <row r="221" s="2" customFormat="1" ht="21.75" customHeight="1">
      <c r="A221" s="33"/>
      <c r="B221" s="34"/>
      <c r="C221" s="240" t="s">
        <v>341</v>
      </c>
      <c r="D221" s="240" t="s">
        <v>234</v>
      </c>
      <c r="E221" s="241" t="s">
        <v>342</v>
      </c>
      <c r="F221" s="242" t="s">
        <v>343</v>
      </c>
      <c r="G221" s="243" t="s">
        <v>214</v>
      </c>
      <c r="H221" s="244">
        <v>53.067999999999998</v>
      </c>
      <c r="I221" s="245">
        <v>2910</v>
      </c>
      <c r="J221" s="245">
        <f>ROUND(I221*H221,2)</f>
        <v>154427.88000000001</v>
      </c>
      <c r="K221" s="246"/>
      <c r="L221" s="247"/>
      <c r="M221" s="248" t="s">
        <v>1</v>
      </c>
      <c r="N221" s="249" t="s">
        <v>39</v>
      </c>
      <c r="O221" s="222">
        <v>0</v>
      </c>
      <c r="P221" s="222">
        <f>O221*H221</f>
        <v>0</v>
      </c>
      <c r="Q221" s="222">
        <v>1</v>
      </c>
      <c r="R221" s="222">
        <f>Q221*H221</f>
        <v>53.067999999999998</v>
      </c>
      <c r="S221" s="222">
        <v>0</v>
      </c>
      <c r="T221" s="22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24" t="s">
        <v>175</v>
      </c>
      <c r="AT221" s="224" t="s">
        <v>234</v>
      </c>
      <c r="AU221" s="224" t="s">
        <v>82</v>
      </c>
      <c r="AY221" s="16" t="s">
        <v>128</v>
      </c>
      <c r="BE221" s="225">
        <f>IF(N221="základní",J221,0)</f>
        <v>154427.88000000001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82</v>
      </c>
      <c r="BK221" s="225">
        <f>ROUND(I221*H221,2)</f>
        <v>154427.88000000001</v>
      </c>
      <c r="BL221" s="16" t="s">
        <v>175</v>
      </c>
      <c r="BM221" s="224" t="s">
        <v>344</v>
      </c>
    </row>
    <row r="222" s="2" customFormat="1">
      <c r="A222" s="33"/>
      <c r="B222" s="34"/>
      <c r="C222" s="35"/>
      <c r="D222" s="226" t="s">
        <v>135</v>
      </c>
      <c r="E222" s="35"/>
      <c r="F222" s="227" t="s">
        <v>343</v>
      </c>
      <c r="G222" s="35"/>
      <c r="H222" s="35"/>
      <c r="I222" s="35"/>
      <c r="J222" s="35"/>
      <c r="K222" s="35"/>
      <c r="L222" s="36"/>
      <c r="M222" s="228"/>
      <c r="N222" s="229"/>
      <c r="O222" s="85"/>
      <c r="P222" s="85"/>
      <c r="Q222" s="85"/>
      <c r="R222" s="85"/>
      <c r="S222" s="85"/>
      <c r="T222" s="86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135</v>
      </c>
      <c r="AU222" s="16" t="s">
        <v>82</v>
      </c>
    </row>
    <row r="223" s="13" customFormat="1">
      <c r="A223" s="13"/>
      <c r="B223" s="230"/>
      <c r="C223" s="231"/>
      <c r="D223" s="226" t="s">
        <v>188</v>
      </c>
      <c r="E223" s="232" t="s">
        <v>1</v>
      </c>
      <c r="F223" s="233" t="s">
        <v>345</v>
      </c>
      <c r="G223" s="231"/>
      <c r="H223" s="234">
        <v>53.067999999999998</v>
      </c>
      <c r="I223" s="231"/>
      <c r="J223" s="231"/>
      <c r="K223" s="231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188</v>
      </c>
      <c r="AU223" s="239" t="s">
        <v>82</v>
      </c>
      <c r="AV223" s="13" t="s">
        <v>84</v>
      </c>
      <c r="AW223" s="13" t="s">
        <v>29</v>
      </c>
      <c r="AX223" s="13" t="s">
        <v>82</v>
      </c>
      <c r="AY223" s="239" t="s">
        <v>128</v>
      </c>
    </row>
    <row r="224" s="2" customFormat="1" ht="21.75" customHeight="1">
      <c r="A224" s="33"/>
      <c r="B224" s="34"/>
      <c r="C224" s="240" t="s">
        <v>346</v>
      </c>
      <c r="D224" s="240" t="s">
        <v>234</v>
      </c>
      <c r="E224" s="241" t="s">
        <v>347</v>
      </c>
      <c r="F224" s="242" t="s">
        <v>348</v>
      </c>
      <c r="G224" s="243" t="s">
        <v>349</v>
      </c>
      <c r="H224" s="244">
        <v>38.5</v>
      </c>
      <c r="I224" s="245">
        <v>138</v>
      </c>
      <c r="J224" s="245">
        <f>ROUND(I224*H224,2)</f>
        <v>5313</v>
      </c>
      <c r="K224" s="246"/>
      <c r="L224" s="247"/>
      <c r="M224" s="248" t="s">
        <v>1</v>
      </c>
      <c r="N224" s="249" t="s">
        <v>39</v>
      </c>
      <c r="O224" s="222">
        <v>0</v>
      </c>
      <c r="P224" s="222">
        <f>O224*H224</f>
        <v>0</v>
      </c>
      <c r="Q224" s="222">
        <v>0.048300000000000003</v>
      </c>
      <c r="R224" s="222">
        <f>Q224*H224</f>
        <v>1.85955</v>
      </c>
      <c r="S224" s="222">
        <v>0</v>
      </c>
      <c r="T224" s="223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24" t="s">
        <v>175</v>
      </c>
      <c r="AT224" s="224" t="s">
        <v>234</v>
      </c>
      <c r="AU224" s="224" t="s">
        <v>82</v>
      </c>
      <c r="AY224" s="16" t="s">
        <v>128</v>
      </c>
      <c r="BE224" s="225">
        <f>IF(N224="základní",J224,0)</f>
        <v>5313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6" t="s">
        <v>82</v>
      </c>
      <c r="BK224" s="225">
        <f>ROUND(I224*H224,2)</f>
        <v>5313</v>
      </c>
      <c r="BL224" s="16" t="s">
        <v>175</v>
      </c>
      <c r="BM224" s="224" t="s">
        <v>350</v>
      </c>
    </row>
    <row r="225" s="2" customFormat="1">
      <c r="A225" s="33"/>
      <c r="B225" s="34"/>
      <c r="C225" s="35"/>
      <c r="D225" s="226" t="s">
        <v>135</v>
      </c>
      <c r="E225" s="35"/>
      <c r="F225" s="227" t="s">
        <v>348</v>
      </c>
      <c r="G225" s="35"/>
      <c r="H225" s="35"/>
      <c r="I225" s="35"/>
      <c r="J225" s="35"/>
      <c r="K225" s="35"/>
      <c r="L225" s="36"/>
      <c r="M225" s="228"/>
      <c r="N225" s="229"/>
      <c r="O225" s="85"/>
      <c r="P225" s="85"/>
      <c r="Q225" s="85"/>
      <c r="R225" s="85"/>
      <c r="S225" s="85"/>
      <c r="T225" s="86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135</v>
      </c>
      <c r="AU225" s="16" t="s">
        <v>82</v>
      </c>
    </row>
    <row r="226" s="2" customFormat="1" ht="33" customHeight="1">
      <c r="A226" s="33"/>
      <c r="B226" s="34"/>
      <c r="C226" s="213" t="s">
        <v>351</v>
      </c>
      <c r="D226" s="213" t="s">
        <v>129</v>
      </c>
      <c r="E226" s="214" t="s">
        <v>352</v>
      </c>
      <c r="F226" s="215" t="s">
        <v>353</v>
      </c>
      <c r="G226" s="216" t="s">
        <v>349</v>
      </c>
      <c r="H226" s="217">
        <v>38.5</v>
      </c>
      <c r="I226" s="218">
        <v>219</v>
      </c>
      <c r="J226" s="218">
        <f>ROUND(I226*H226,2)</f>
        <v>8431.5</v>
      </c>
      <c r="K226" s="219"/>
      <c r="L226" s="36"/>
      <c r="M226" s="220" t="s">
        <v>1</v>
      </c>
      <c r="N226" s="221" t="s">
        <v>39</v>
      </c>
      <c r="O226" s="222">
        <v>0.23899999999999999</v>
      </c>
      <c r="P226" s="222">
        <f>O226*H226</f>
        <v>9.2014999999999993</v>
      </c>
      <c r="Q226" s="222">
        <v>0.1295</v>
      </c>
      <c r="R226" s="222">
        <f>Q226*H226</f>
        <v>4.9857500000000003</v>
      </c>
      <c r="S226" s="222">
        <v>0</v>
      </c>
      <c r="T226" s="223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24" t="s">
        <v>133</v>
      </c>
      <c r="AT226" s="224" t="s">
        <v>129</v>
      </c>
      <c r="AU226" s="224" t="s">
        <v>82</v>
      </c>
      <c r="AY226" s="16" t="s">
        <v>128</v>
      </c>
      <c r="BE226" s="225">
        <f>IF(N226="základní",J226,0)</f>
        <v>8431.5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6" t="s">
        <v>82</v>
      </c>
      <c r="BK226" s="225">
        <f>ROUND(I226*H226,2)</f>
        <v>8431.5</v>
      </c>
      <c r="BL226" s="16" t="s">
        <v>133</v>
      </c>
      <c r="BM226" s="224" t="s">
        <v>354</v>
      </c>
    </row>
    <row r="227" s="2" customFormat="1">
      <c r="A227" s="33"/>
      <c r="B227" s="34"/>
      <c r="C227" s="35"/>
      <c r="D227" s="226" t="s">
        <v>135</v>
      </c>
      <c r="E227" s="35"/>
      <c r="F227" s="227" t="s">
        <v>355</v>
      </c>
      <c r="G227" s="35"/>
      <c r="H227" s="35"/>
      <c r="I227" s="35"/>
      <c r="J227" s="35"/>
      <c r="K227" s="35"/>
      <c r="L227" s="36"/>
      <c r="M227" s="228"/>
      <c r="N227" s="229"/>
      <c r="O227" s="85"/>
      <c r="P227" s="85"/>
      <c r="Q227" s="85"/>
      <c r="R227" s="85"/>
      <c r="S227" s="85"/>
      <c r="T227" s="86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135</v>
      </c>
      <c r="AU227" s="16" t="s">
        <v>82</v>
      </c>
    </row>
    <row r="228" s="2" customFormat="1" ht="21.75" customHeight="1">
      <c r="A228" s="33"/>
      <c r="B228" s="34"/>
      <c r="C228" s="213" t="s">
        <v>356</v>
      </c>
      <c r="D228" s="213" t="s">
        <v>129</v>
      </c>
      <c r="E228" s="214" t="s">
        <v>357</v>
      </c>
      <c r="F228" s="215" t="s">
        <v>358</v>
      </c>
      <c r="G228" s="216" t="s">
        <v>153</v>
      </c>
      <c r="H228" s="217">
        <v>20</v>
      </c>
      <c r="I228" s="218">
        <v>95.5</v>
      </c>
      <c r="J228" s="218">
        <f>ROUND(I228*H228,2)</f>
        <v>1910</v>
      </c>
      <c r="K228" s="219"/>
      <c r="L228" s="36"/>
      <c r="M228" s="220" t="s">
        <v>1</v>
      </c>
      <c r="N228" s="221" t="s">
        <v>39</v>
      </c>
      <c r="O228" s="222">
        <v>0.121</v>
      </c>
      <c r="P228" s="222">
        <f>O228*H228</f>
        <v>2.4199999999999999</v>
      </c>
      <c r="Q228" s="222">
        <v>0.108</v>
      </c>
      <c r="R228" s="222">
        <f>Q228*H228</f>
        <v>2.1600000000000001</v>
      </c>
      <c r="S228" s="222">
        <v>0</v>
      </c>
      <c r="T228" s="22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24" t="s">
        <v>175</v>
      </c>
      <c r="AT228" s="224" t="s">
        <v>129</v>
      </c>
      <c r="AU228" s="224" t="s">
        <v>82</v>
      </c>
      <c r="AY228" s="16" t="s">
        <v>128</v>
      </c>
      <c r="BE228" s="225">
        <f>IF(N228="základní",J228,0)</f>
        <v>1910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6" t="s">
        <v>82</v>
      </c>
      <c r="BK228" s="225">
        <f>ROUND(I228*H228,2)</f>
        <v>1910</v>
      </c>
      <c r="BL228" s="16" t="s">
        <v>175</v>
      </c>
      <c r="BM228" s="224" t="s">
        <v>359</v>
      </c>
    </row>
    <row r="229" s="2" customFormat="1">
      <c r="A229" s="33"/>
      <c r="B229" s="34"/>
      <c r="C229" s="35"/>
      <c r="D229" s="226" t="s">
        <v>135</v>
      </c>
      <c r="E229" s="35"/>
      <c r="F229" s="227" t="s">
        <v>360</v>
      </c>
      <c r="G229" s="35"/>
      <c r="H229" s="35"/>
      <c r="I229" s="35"/>
      <c r="J229" s="35"/>
      <c r="K229" s="35"/>
      <c r="L229" s="36"/>
      <c r="M229" s="228"/>
      <c r="N229" s="229"/>
      <c r="O229" s="85"/>
      <c r="P229" s="85"/>
      <c r="Q229" s="85"/>
      <c r="R229" s="85"/>
      <c r="S229" s="85"/>
      <c r="T229" s="86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135</v>
      </c>
      <c r="AU229" s="16" t="s">
        <v>82</v>
      </c>
    </row>
    <row r="230" s="2" customFormat="1" ht="21.75" customHeight="1">
      <c r="A230" s="33"/>
      <c r="B230" s="34"/>
      <c r="C230" s="213" t="s">
        <v>361</v>
      </c>
      <c r="D230" s="213" t="s">
        <v>129</v>
      </c>
      <c r="E230" s="214" t="s">
        <v>362</v>
      </c>
      <c r="F230" s="215" t="s">
        <v>363</v>
      </c>
      <c r="G230" s="216" t="s">
        <v>349</v>
      </c>
      <c r="H230" s="217">
        <v>179.09999999999999</v>
      </c>
      <c r="I230" s="218">
        <v>61.600000000000001</v>
      </c>
      <c r="J230" s="218">
        <f>ROUND(I230*H230,2)</f>
        <v>11032.56</v>
      </c>
      <c r="K230" s="219"/>
      <c r="L230" s="36"/>
      <c r="M230" s="220" t="s">
        <v>1</v>
      </c>
      <c r="N230" s="221" t="s">
        <v>39</v>
      </c>
      <c r="O230" s="222">
        <v>0.045999999999999999</v>
      </c>
      <c r="P230" s="222">
        <f>O230*H230</f>
        <v>8.2385999999999999</v>
      </c>
      <c r="Q230" s="222">
        <v>0.0035999999999999999</v>
      </c>
      <c r="R230" s="222">
        <f>Q230*H230</f>
        <v>0.64476</v>
      </c>
      <c r="S230" s="222">
        <v>0</v>
      </c>
      <c r="T230" s="223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24" t="s">
        <v>133</v>
      </c>
      <c r="AT230" s="224" t="s">
        <v>129</v>
      </c>
      <c r="AU230" s="224" t="s">
        <v>82</v>
      </c>
      <c r="AY230" s="16" t="s">
        <v>128</v>
      </c>
      <c r="BE230" s="225">
        <f>IF(N230="základní",J230,0)</f>
        <v>11032.56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82</v>
      </c>
      <c r="BK230" s="225">
        <f>ROUND(I230*H230,2)</f>
        <v>11032.56</v>
      </c>
      <c r="BL230" s="16" t="s">
        <v>133</v>
      </c>
      <c r="BM230" s="224" t="s">
        <v>364</v>
      </c>
    </row>
    <row r="231" s="2" customFormat="1">
      <c r="A231" s="33"/>
      <c r="B231" s="34"/>
      <c r="C231" s="35"/>
      <c r="D231" s="226" t="s">
        <v>135</v>
      </c>
      <c r="E231" s="35"/>
      <c r="F231" s="227" t="s">
        <v>365</v>
      </c>
      <c r="G231" s="35"/>
      <c r="H231" s="35"/>
      <c r="I231" s="35"/>
      <c r="J231" s="35"/>
      <c r="K231" s="35"/>
      <c r="L231" s="36"/>
      <c r="M231" s="228"/>
      <c r="N231" s="229"/>
      <c r="O231" s="85"/>
      <c r="P231" s="85"/>
      <c r="Q231" s="85"/>
      <c r="R231" s="85"/>
      <c r="S231" s="85"/>
      <c r="T231" s="86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135</v>
      </c>
      <c r="AU231" s="16" t="s">
        <v>82</v>
      </c>
    </row>
    <row r="232" s="2" customFormat="1" ht="16.5" customHeight="1">
      <c r="A232" s="33"/>
      <c r="B232" s="34"/>
      <c r="C232" s="213" t="s">
        <v>366</v>
      </c>
      <c r="D232" s="213" t="s">
        <v>129</v>
      </c>
      <c r="E232" s="214" t="s">
        <v>367</v>
      </c>
      <c r="F232" s="215" t="s">
        <v>368</v>
      </c>
      <c r="G232" s="216" t="s">
        <v>153</v>
      </c>
      <c r="H232" s="217">
        <v>1132</v>
      </c>
      <c r="I232" s="218">
        <v>30</v>
      </c>
      <c r="J232" s="218">
        <f>ROUND(I232*H232,2)</f>
        <v>33960</v>
      </c>
      <c r="K232" s="219"/>
      <c r="L232" s="36"/>
      <c r="M232" s="220" t="s">
        <v>1</v>
      </c>
      <c r="N232" s="221" t="s">
        <v>39</v>
      </c>
      <c r="O232" s="222">
        <v>0.084000000000000005</v>
      </c>
      <c r="P232" s="222">
        <f>O232*H232</f>
        <v>95.088000000000008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24" t="s">
        <v>133</v>
      </c>
      <c r="AT232" s="224" t="s">
        <v>129</v>
      </c>
      <c r="AU232" s="224" t="s">
        <v>82</v>
      </c>
      <c r="AY232" s="16" t="s">
        <v>128</v>
      </c>
      <c r="BE232" s="225">
        <f>IF(N232="základní",J232,0)</f>
        <v>33960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6" t="s">
        <v>82</v>
      </c>
      <c r="BK232" s="225">
        <f>ROUND(I232*H232,2)</f>
        <v>33960</v>
      </c>
      <c r="BL232" s="16" t="s">
        <v>133</v>
      </c>
      <c r="BM232" s="224" t="s">
        <v>369</v>
      </c>
    </row>
    <row r="233" s="2" customFormat="1">
      <c r="A233" s="33"/>
      <c r="B233" s="34"/>
      <c r="C233" s="35"/>
      <c r="D233" s="226" t="s">
        <v>135</v>
      </c>
      <c r="E233" s="35"/>
      <c r="F233" s="227" t="s">
        <v>370</v>
      </c>
      <c r="G233" s="35"/>
      <c r="H233" s="35"/>
      <c r="I233" s="35"/>
      <c r="J233" s="35"/>
      <c r="K233" s="35"/>
      <c r="L233" s="36"/>
      <c r="M233" s="228"/>
      <c r="N233" s="229"/>
      <c r="O233" s="85"/>
      <c r="P233" s="85"/>
      <c r="Q233" s="85"/>
      <c r="R233" s="85"/>
      <c r="S233" s="85"/>
      <c r="T233" s="86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135</v>
      </c>
      <c r="AU233" s="16" t="s">
        <v>82</v>
      </c>
    </row>
    <row r="234" s="13" customFormat="1">
      <c r="A234" s="13"/>
      <c r="B234" s="230"/>
      <c r="C234" s="231"/>
      <c r="D234" s="226" t="s">
        <v>188</v>
      </c>
      <c r="E234" s="232" t="s">
        <v>1</v>
      </c>
      <c r="F234" s="233" t="s">
        <v>371</v>
      </c>
      <c r="G234" s="231"/>
      <c r="H234" s="234">
        <v>1132</v>
      </c>
      <c r="I234" s="231"/>
      <c r="J234" s="231"/>
      <c r="K234" s="231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188</v>
      </c>
      <c r="AU234" s="239" t="s">
        <v>82</v>
      </c>
      <c r="AV234" s="13" t="s">
        <v>84</v>
      </c>
      <c r="AW234" s="13" t="s">
        <v>29</v>
      </c>
      <c r="AX234" s="13" t="s">
        <v>82</v>
      </c>
      <c r="AY234" s="239" t="s">
        <v>128</v>
      </c>
    </row>
    <row r="235" s="2" customFormat="1" ht="16.5" customHeight="1">
      <c r="A235" s="33"/>
      <c r="B235" s="34"/>
      <c r="C235" s="213" t="s">
        <v>372</v>
      </c>
      <c r="D235" s="213" t="s">
        <v>129</v>
      </c>
      <c r="E235" s="214" t="s">
        <v>373</v>
      </c>
      <c r="F235" s="215" t="s">
        <v>374</v>
      </c>
      <c r="G235" s="216" t="s">
        <v>164</v>
      </c>
      <c r="H235" s="217">
        <v>498.07999999999998</v>
      </c>
      <c r="I235" s="218">
        <v>335</v>
      </c>
      <c r="J235" s="218">
        <f>ROUND(I235*H235,2)</f>
        <v>166856.79999999999</v>
      </c>
      <c r="K235" s="219"/>
      <c r="L235" s="36"/>
      <c r="M235" s="220" t="s">
        <v>1</v>
      </c>
      <c r="N235" s="221" t="s">
        <v>39</v>
      </c>
      <c r="O235" s="222">
        <v>0.95999999999999996</v>
      </c>
      <c r="P235" s="222">
        <f>O235*H235</f>
        <v>478.15679999999998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24" t="s">
        <v>175</v>
      </c>
      <c r="AT235" s="224" t="s">
        <v>129</v>
      </c>
      <c r="AU235" s="224" t="s">
        <v>82</v>
      </c>
      <c r="AY235" s="16" t="s">
        <v>128</v>
      </c>
      <c r="BE235" s="225">
        <f>IF(N235="základní",J235,0)</f>
        <v>166856.79999999999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6" t="s">
        <v>82</v>
      </c>
      <c r="BK235" s="225">
        <f>ROUND(I235*H235,2)</f>
        <v>166856.79999999999</v>
      </c>
      <c r="BL235" s="16" t="s">
        <v>175</v>
      </c>
      <c r="BM235" s="224" t="s">
        <v>375</v>
      </c>
    </row>
    <row r="236" s="2" customFormat="1">
      <c r="A236" s="33"/>
      <c r="B236" s="34"/>
      <c r="C236" s="35"/>
      <c r="D236" s="226" t="s">
        <v>135</v>
      </c>
      <c r="E236" s="35"/>
      <c r="F236" s="227" t="s">
        <v>376</v>
      </c>
      <c r="G236" s="35"/>
      <c r="H236" s="35"/>
      <c r="I236" s="35"/>
      <c r="J236" s="35"/>
      <c r="K236" s="35"/>
      <c r="L236" s="36"/>
      <c r="M236" s="228"/>
      <c r="N236" s="229"/>
      <c r="O236" s="85"/>
      <c r="P236" s="85"/>
      <c r="Q236" s="85"/>
      <c r="R236" s="85"/>
      <c r="S236" s="85"/>
      <c r="T236" s="86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135</v>
      </c>
      <c r="AU236" s="16" t="s">
        <v>82</v>
      </c>
    </row>
    <row r="237" s="2" customFormat="1" ht="16.5" customHeight="1">
      <c r="A237" s="33"/>
      <c r="B237" s="34"/>
      <c r="C237" s="213" t="s">
        <v>377</v>
      </c>
      <c r="D237" s="213" t="s">
        <v>129</v>
      </c>
      <c r="E237" s="214" t="s">
        <v>378</v>
      </c>
      <c r="F237" s="215" t="s">
        <v>379</v>
      </c>
      <c r="G237" s="216" t="s">
        <v>153</v>
      </c>
      <c r="H237" s="217">
        <v>5469.4799999999996</v>
      </c>
      <c r="I237" s="218">
        <v>93.099999999999994</v>
      </c>
      <c r="J237" s="218">
        <f>ROUND(I237*H237,2)</f>
        <v>509208.59000000003</v>
      </c>
      <c r="K237" s="219"/>
      <c r="L237" s="36"/>
      <c r="M237" s="220" t="s">
        <v>1</v>
      </c>
      <c r="N237" s="221" t="s">
        <v>39</v>
      </c>
      <c r="O237" s="222">
        <v>0.002</v>
      </c>
      <c r="P237" s="222">
        <f>O237*H237</f>
        <v>10.93896</v>
      </c>
      <c r="Q237" s="222">
        <v>0.0070699999999999999</v>
      </c>
      <c r="R237" s="222">
        <f>Q237*H237</f>
        <v>38.669223599999995</v>
      </c>
      <c r="S237" s="222">
        <v>0</v>
      </c>
      <c r="T237" s="223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24" t="s">
        <v>175</v>
      </c>
      <c r="AT237" s="224" t="s">
        <v>129</v>
      </c>
      <c r="AU237" s="224" t="s">
        <v>82</v>
      </c>
      <c r="AY237" s="16" t="s">
        <v>128</v>
      </c>
      <c r="BE237" s="225">
        <f>IF(N237="základní",J237,0)</f>
        <v>509208.59000000003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6" t="s">
        <v>82</v>
      </c>
      <c r="BK237" s="225">
        <f>ROUND(I237*H237,2)</f>
        <v>509208.59000000003</v>
      </c>
      <c r="BL237" s="16" t="s">
        <v>175</v>
      </c>
      <c r="BM237" s="224" t="s">
        <v>380</v>
      </c>
    </row>
    <row r="238" s="2" customFormat="1">
      <c r="A238" s="33"/>
      <c r="B238" s="34"/>
      <c r="C238" s="35"/>
      <c r="D238" s="226" t="s">
        <v>135</v>
      </c>
      <c r="E238" s="35"/>
      <c r="F238" s="227" t="s">
        <v>381</v>
      </c>
      <c r="G238" s="35"/>
      <c r="H238" s="35"/>
      <c r="I238" s="35"/>
      <c r="J238" s="35"/>
      <c r="K238" s="35"/>
      <c r="L238" s="36"/>
      <c r="M238" s="228"/>
      <c r="N238" s="229"/>
      <c r="O238" s="85"/>
      <c r="P238" s="85"/>
      <c r="Q238" s="85"/>
      <c r="R238" s="85"/>
      <c r="S238" s="85"/>
      <c r="T238" s="86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135</v>
      </c>
      <c r="AU238" s="16" t="s">
        <v>82</v>
      </c>
    </row>
    <row r="239" s="2" customFormat="1" ht="16.5" customHeight="1">
      <c r="A239" s="33"/>
      <c r="B239" s="34"/>
      <c r="C239" s="213" t="s">
        <v>382</v>
      </c>
      <c r="D239" s="213" t="s">
        <v>129</v>
      </c>
      <c r="E239" s="214" t="s">
        <v>383</v>
      </c>
      <c r="F239" s="215" t="s">
        <v>384</v>
      </c>
      <c r="G239" s="216" t="s">
        <v>349</v>
      </c>
      <c r="H239" s="217">
        <v>120</v>
      </c>
      <c r="I239" s="218">
        <v>1500</v>
      </c>
      <c r="J239" s="218">
        <f>ROUND(I239*H239,2)</f>
        <v>180000</v>
      </c>
      <c r="K239" s="219"/>
      <c r="L239" s="36"/>
      <c r="M239" s="220" t="s">
        <v>1</v>
      </c>
      <c r="N239" s="221" t="s">
        <v>39</v>
      </c>
      <c r="O239" s="222">
        <v>0.71599999999999997</v>
      </c>
      <c r="P239" s="222">
        <f>O239*H239</f>
        <v>85.920000000000002</v>
      </c>
      <c r="Q239" s="222">
        <v>0.10956000000000001</v>
      </c>
      <c r="R239" s="222">
        <f>Q239*H239</f>
        <v>13.1472</v>
      </c>
      <c r="S239" s="222">
        <v>0</v>
      </c>
      <c r="T239" s="223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24" t="s">
        <v>133</v>
      </c>
      <c r="AT239" s="224" t="s">
        <v>129</v>
      </c>
      <c r="AU239" s="224" t="s">
        <v>82</v>
      </c>
      <c r="AY239" s="16" t="s">
        <v>128</v>
      </c>
      <c r="BE239" s="225">
        <f>IF(N239="základní",J239,0)</f>
        <v>180000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6" t="s">
        <v>82</v>
      </c>
      <c r="BK239" s="225">
        <f>ROUND(I239*H239,2)</f>
        <v>180000</v>
      </c>
      <c r="BL239" s="16" t="s">
        <v>133</v>
      </c>
      <c r="BM239" s="224" t="s">
        <v>385</v>
      </c>
    </row>
    <row r="240" s="2" customFormat="1">
      <c r="A240" s="33"/>
      <c r="B240" s="34"/>
      <c r="C240" s="35"/>
      <c r="D240" s="226" t="s">
        <v>135</v>
      </c>
      <c r="E240" s="35"/>
      <c r="F240" s="227" t="s">
        <v>386</v>
      </c>
      <c r="G240" s="35"/>
      <c r="H240" s="35"/>
      <c r="I240" s="35"/>
      <c r="J240" s="35"/>
      <c r="K240" s="35"/>
      <c r="L240" s="36"/>
      <c r="M240" s="228"/>
      <c r="N240" s="229"/>
      <c r="O240" s="85"/>
      <c r="P240" s="85"/>
      <c r="Q240" s="85"/>
      <c r="R240" s="85"/>
      <c r="S240" s="85"/>
      <c r="T240" s="86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135</v>
      </c>
      <c r="AU240" s="16" t="s">
        <v>82</v>
      </c>
    </row>
    <row r="241" s="2" customFormat="1" ht="21.75" customHeight="1">
      <c r="A241" s="33"/>
      <c r="B241" s="34"/>
      <c r="C241" s="213" t="s">
        <v>387</v>
      </c>
      <c r="D241" s="213" t="s">
        <v>129</v>
      </c>
      <c r="E241" s="214" t="s">
        <v>388</v>
      </c>
      <c r="F241" s="215" t="s">
        <v>389</v>
      </c>
      <c r="G241" s="216" t="s">
        <v>132</v>
      </c>
      <c r="H241" s="217">
        <v>3</v>
      </c>
      <c r="I241" s="218">
        <v>92.400000000000006</v>
      </c>
      <c r="J241" s="218">
        <f>ROUND(I241*H241,2)</f>
        <v>277.19999999999999</v>
      </c>
      <c r="K241" s="219"/>
      <c r="L241" s="36"/>
      <c r="M241" s="220" t="s">
        <v>1</v>
      </c>
      <c r="N241" s="221" t="s">
        <v>39</v>
      </c>
      <c r="O241" s="222">
        <v>0.29999999999999999</v>
      </c>
      <c r="P241" s="222">
        <f>O241*H241</f>
        <v>0.89999999999999991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24" t="s">
        <v>133</v>
      </c>
      <c r="AT241" s="224" t="s">
        <v>129</v>
      </c>
      <c r="AU241" s="224" t="s">
        <v>82</v>
      </c>
      <c r="AY241" s="16" t="s">
        <v>128</v>
      </c>
      <c r="BE241" s="225">
        <f>IF(N241="základní",J241,0)</f>
        <v>277.19999999999999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6" t="s">
        <v>82</v>
      </c>
      <c r="BK241" s="225">
        <f>ROUND(I241*H241,2)</f>
        <v>277.19999999999999</v>
      </c>
      <c r="BL241" s="16" t="s">
        <v>133</v>
      </c>
      <c r="BM241" s="224" t="s">
        <v>390</v>
      </c>
    </row>
    <row r="242" s="2" customFormat="1">
      <c r="A242" s="33"/>
      <c r="B242" s="34"/>
      <c r="C242" s="35"/>
      <c r="D242" s="226" t="s">
        <v>135</v>
      </c>
      <c r="E242" s="35"/>
      <c r="F242" s="227" t="s">
        <v>391</v>
      </c>
      <c r="G242" s="35"/>
      <c r="H242" s="35"/>
      <c r="I242" s="35"/>
      <c r="J242" s="35"/>
      <c r="K242" s="35"/>
      <c r="L242" s="36"/>
      <c r="M242" s="228"/>
      <c r="N242" s="229"/>
      <c r="O242" s="85"/>
      <c r="P242" s="85"/>
      <c r="Q242" s="85"/>
      <c r="R242" s="85"/>
      <c r="S242" s="85"/>
      <c r="T242" s="86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135</v>
      </c>
      <c r="AU242" s="16" t="s">
        <v>82</v>
      </c>
    </row>
    <row r="243" s="2" customFormat="1" ht="21.75" customHeight="1">
      <c r="A243" s="33"/>
      <c r="B243" s="34"/>
      <c r="C243" s="240" t="s">
        <v>392</v>
      </c>
      <c r="D243" s="240" t="s">
        <v>234</v>
      </c>
      <c r="E243" s="241" t="s">
        <v>393</v>
      </c>
      <c r="F243" s="242" t="s">
        <v>394</v>
      </c>
      <c r="G243" s="243" t="s">
        <v>349</v>
      </c>
      <c r="H243" s="244">
        <v>12</v>
      </c>
      <c r="I243" s="245">
        <v>4.0499999999999998</v>
      </c>
      <c r="J243" s="245">
        <f>ROUND(I243*H243,2)</f>
        <v>48.600000000000001</v>
      </c>
      <c r="K243" s="246"/>
      <c r="L243" s="247"/>
      <c r="M243" s="248" t="s">
        <v>1</v>
      </c>
      <c r="N243" s="249" t="s">
        <v>39</v>
      </c>
      <c r="O243" s="222">
        <v>0</v>
      </c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24" t="s">
        <v>167</v>
      </c>
      <c r="AT243" s="224" t="s">
        <v>234</v>
      </c>
      <c r="AU243" s="224" t="s">
        <v>82</v>
      </c>
      <c r="AY243" s="16" t="s">
        <v>128</v>
      </c>
      <c r="BE243" s="225">
        <f>IF(N243="základní",J243,0)</f>
        <v>48.600000000000001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6" t="s">
        <v>82</v>
      </c>
      <c r="BK243" s="225">
        <f>ROUND(I243*H243,2)</f>
        <v>48.600000000000001</v>
      </c>
      <c r="BL243" s="16" t="s">
        <v>133</v>
      </c>
      <c r="BM243" s="224" t="s">
        <v>395</v>
      </c>
    </row>
    <row r="244" s="2" customFormat="1">
      <c r="A244" s="33"/>
      <c r="B244" s="34"/>
      <c r="C244" s="35"/>
      <c r="D244" s="226" t="s">
        <v>135</v>
      </c>
      <c r="E244" s="35"/>
      <c r="F244" s="227" t="s">
        <v>394</v>
      </c>
      <c r="G244" s="35"/>
      <c r="H244" s="35"/>
      <c r="I244" s="35"/>
      <c r="J244" s="35"/>
      <c r="K244" s="35"/>
      <c r="L244" s="36"/>
      <c r="M244" s="228"/>
      <c r="N244" s="229"/>
      <c r="O244" s="85"/>
      <c r="P244" s="85"/>
      <c r="Q244" s="85"/>
      <c r="R244" s="85"/>
      <c r="S244" s="85"/>
      <c r="T244" s="86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135</v>
      </c>
      <c r="AU244" s="16" t="s">
        <v>82</v>
      </c>
    </row>
    <row r="245" s="2" customFormat="1" ht="21.75" customHeight="1">
      <c r="A245" s="33"/>
      <c r="B245" s="34"/>
      <c r="C245" s="240" t="s">
        <v>396</v>
      </c>
      <c r="D245" s="240" t="s">
        <v>234</v>
      </c>
      <c r="E245" s="241" t="s">
        <v>397</v>
      </c>
      <c r="F245" s="242" t="s">
        <v>398</v>
      </c>
      <c r="G245" s="243" t="s">
        <v>132</v>
      </c>
      <c r="H245" s="244">
        <v>1</v>
      </c>
      <c r="I245" s="245">
        <v>884</v>
      </c>
      <c r="J245" s="245">
        <f>ROUND(I245*H245,2)</f>
        <v>884</v>
      </c>
      <c r="K245" s="246"/>
      <c r="L245" s="247"/>
      <c r="M245" s="248" t="s">
        <v>1</v>
      </c>
      <c r="N245" s="249" t="s">
        <v>39</v>
      </c>
      <c r="O245" s="222">
        <v>0</v>
      </c>
      <c r="P245" s="222">
        <f>O245*H245</f>
        <v>0</v>
      </c>
      <c r="Q245" s="222">
        <v>0.0025000000000000001</v>
      </c>
      <c r="R245" s="222">
        <f>Q245*H245</f>
        <v>0.0025000000000000001</v>
      </c>
      <c r="S245" s="222">
        <v>0</v>
      </c>
      <c r="T245" s="223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24" t="s">
        <v>175</v>
      </c>
      <c r="AT245" s="224" t="s">
        <v>234</v>
      </c>
      <c r="AU245" s="224" t="s">
        <v>82</v>
      </c>
      <c r="AY245" s="16" t="s">
        <v>128</v>
      </c>
      <c r="BE245" s="225">
        <f>IF(N245="základní",J245,0)</f>
        <v>884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6" t="s">
        <v>82</v>
      </c>
      <c r="BK245" s="225">
        <f>ROUND(I245*H245,2)</f>
        <v>884</v>
      </c>
      <c r="BL245" s="16" t="s">
        <v>175</v>
      </c>
      <c r="BM245" s="224" t="s">
        <v>399</v>
      </c>
    </row>
    <row r="246" s="2" customFormat="1">
      <c r="A246" s="33"/>
      <c r="B246" s="34"/>
      <c r="C246" s="35"/>
      <c r="D246" s="226" t="s">
        <v>135</v>
      </c>
      <c r="E246" s="35"/>
      <c r="F246" s="227" t="s">
        <v>398</v>
      </c>
      <c r="G246" s="35"/>
      <c r="H246" s="35"/>
      <c r="I246" s="35"/>
      <c r="J246" s="35"/>
      <c r="K246" s="35"/>
      <c r="L246" s="36"/>
      <c r="M246" s="228"/>
      <c r="N246" s="229"/>
      <c r="O246" s="85"/>
      <c r="P246" s="85"/>
      <c r="Q246" s="85"/>
      <c r="R246" s="85"/>
      <c r="S246" s="85"/>
      <c r="T246" s="86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135</v>
      </c>
      <c r="AU246" s="16" t="s">
        <v>82</v>
      </c>
    </row>
    <row r="247" s="2" customFormat="1" ht="16.5" customHeight="1">
      <c r="A247" s="33"/>
      <c r="B247" s="34"/>
      <c r="C247" s="240" t="s">
        <v>400</v>
      </c>
      <c r="D247" s="240" t="s">
        <v>234</v>
      </c>
      <c r="E247" s="241" t="s">
        <v>401</v>
      </c>
      <c r="F247" s="242" t="s">
        <v>402</v>
      </c>
      <c r="G247" s="243" t="s">
        <v>132</v>
      </c>
      <c r="H247" s="244">
        <v>2</v>
      </c>
      <c r="I247" s="245">
        <v>181</v>
      </c>
      <c r="J247" s="245">
        <f>ROUND(I247*H247,2)</f>
        <v>362</v>
      </c>
      <c r="K247" s="246"/>
      <c r="L247" s="247"/>
      <c r="M247" s="248" t="s">
        <v>1</v>
      </c>
      <c r="N247" s="249" t="s">
        <v>39</v>
      </c>
      <c r="O247" s="222">
        <v>0</v>
      </c>
      <c r="P247" s="222">
        <f>O247*H247</f>
        <v>0</v>
      </c>
      <c r="Q247" s="222">
        <v>0.0020999999999999999</v>
      </c>
      <c r="R247" s="222">
        <f>Q247*H247</f>
        <v>0.0041999999999999997</v>
      </c>
      <c r="S247" s="222">
        <v>0</v>
      </c>
      <c r="T247" s="223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24" t="s">
        <v>175</v>
      </c>
      <c r="AT247" s="224" t="s">
        <v>234</v>
      </c>
      <c r="AU247" s="224" t="s">
        <v>82</v>
      </c>
      <c r="AY247" s="16" t="s">
        <v>128</v>
      </c>
      <c r="BE247" s="225">
        <f>IF(N247="základní",J247,0)</f>
        <v>362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6" t="s">
        <v>82</v>
      </c>
      <c r="BK247" s="225">
        <f>ROUND(I247*H247,2)</f>
        <v>362</v>
      </c>
      <c r="BL247" s="16" t="s">
        <v>175</v>
      </c>
      <c r="BM247" s="224" t="s">
        <v>403</v>
      </c>
    </row>
    <row r="248" s="2" customFormat="1">
      <c r="A248" s="33"/>
      <c r="B248" s="34"/>
      <c r="C248" s="35"/>
      <c r="D248" s="226" t="s">
        <v>135</v>
      </c>
      <c r="E248" s="35"/>
      <c r="F248" s="227" t="s">
        <v>402</v>
      </c>
      <c r="G248" s="35"/>
      <c r="H248" s="35"/>
      <c r="I248" s="35"/>
      <c r="J248" s="35"/>
      <c r="K248" s="35"/>
      <c r="L248" s="36"/>
      <c r="M248" s="228"/>
      <c r="N248" s="229"/>
      <c r="O248" s="85"/>
      <c r="P248" s="85"/>
      <c r="Q248" s="85"/>
      <c r="R248" s="85"/>
      <c r="S248" s="85"/>
      <c r="T248" s="86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135</v>
      </c>
      <c r="AU248" s="16" t="s">
        <v>82</v>
      </c>
    </row>
    <row r="249" s="2" customFormat="1" ht="16.5" customHeight="1">
      <c r="A249" s="33"/>
      <c r="B249" s="34"/>
      <c r="C249" s="213" t="s">
        <v>404</v>
      </c>
      <c r="D249" s="213" t="s">
        <v>129</v>
      </c>
      <c r="E249" s="214" t="s">
        <v>307</v>
      </c>
      <c r="F249" s="215" t="s">
        <v>405</v>
      </c>
      <c r="G249" s="216" t="s">
        <v>349</v>
      </c>
      <c r="H249" s="217">
        <v>42</v>
      </c>
      <c r="I249" s="218">
        <v>8170</v>
      </c>
      <c r="J249" s="218">
        <f>ROUND(I249*H249,2)</f>
        <v>343140</v>
      </c>
      <c r="K249" s="219"/>
      <c r="L249" s="36"/>
      <c r="M249" s="220" t="s">
        <v>1</v>
      </c>
      <c r="N249" s="221" t="s">
        <v>39</v>
      </c>
      <c r="O249" s="222">
        <v>0.35499999999999998</v>
      </c>
      <c r="P249" s="222">
        <f>O249*H249</f>
        <v>14.91</v>
      </c>
      <c r="Q249" s="222">
        <v>0.74460999999999999</v>
      </c>
      <c r="R249" s="222">
        <f>Q249*H249</f>
        <v>31.273620000000001</v>
      </c>
      <c r="S249" s="222">
        <v>0</v>
      </c>
      <c r="T249" s="223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24" t="s">
        <v>175</v>
      </c>
      <c r="AT249" s="224" t="s">
        <v>129</v>
      </c>
      <c r="AU249" s="224" t="s">
        <v>82</v>
      </c>
      <c r="AY249" s="16" t="s">
        <v>128</v>
      </c>
      <c r="BE249" s="225">
        <f>IF(N249="základní",J249,0)</f>
        <v>343140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6" t="s">
        <v>82</v>
      </c>
      <c r="BK249" s="225">
        <f>ROUND(I249*H249,2)</f>
        <v>343140</v>
      </c>
      <c r="BL249" s="16" t="s">
        <v>175</v>
      </c>
      <c r="BM249" s="224" t="s">
        <v>406</v>
      </c>
    </row>
    <row r="250" s="2" customFormat="1">
      <c r="A250" s="33"/>
      <c r="B250" s="34"/>
      <c r="C250" s="35"/>
      <c r="D250" s="226" t="s">
        <v>135</v>
      </c>
      <c r="E250" s="35"/>
      <c r="F250" s="227" t="s">
        <v>405</v>
      </c>
      <c r="G250" s="35"/>
      <c r="H250" s="35"/>
      <c r="I250" s="35"/>
      <c r="J250" s="35"/>
      <c r="K250" s="35"/>
      <c r="L250" s="36"/>
      <c r="M250" s="228"/>
      <c r="N250" s="229"/>
      <c r="O250" s="85"/>
      <c r="P250" s="85"/>
      <c r="Q250" s="85"/>
      <c r="R250" s="85"/>
      <c r="S250" s="85"/>
      <c r="T250" s="86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135</v>
      </c>
      <c r="AU250" s="16" t="s">
        <v>82</v>
      </c>
    </row>
    <row r="251" s="13" customFormat="1">
      <c r="A251" s="13"/>
      <c r="B251" s="230"/>
      <c r="C251" s="231"/>
      <c r="D251" s="226" t="s">
        <v>188</v>
      </c>
      <c r="E251" s="232" t="s">
        <v>1</v>
      </c>
      <c r="F251" s="233" t="s">
        <v>407</v>
      </c>
      <c r="G251" s="231"/>
      <c r="H251" s="234">
        <v>42</v>
      </c>
      <c r="I251" s="231"/>
      <c r="J251" s="231"/>
      <c r="K251" s="231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188</v>
      </c>
      <c r="AU251" s="239" t="s">
        <v>82</v>
      </c>
      <c r="AV251" s="13" t="s">
        <v>84</v>
      </c>
      <c r="AW251" s="13" t="s">
        <v>29</v>
      </c>
      <c r="AX251" s="13" t="s">
        <v>82</v>
      </c>
      <c r="AY251" s="239" t="s">
        <v>128</v>
      </c>
    </row>
    <row r="252" s="12" customFormat="1" ht="25.92" customHeight="1">
      <c r="A252" s="12"/>
      <c r="B252" s="200"/>
      <c r="C252" s="201"/>
      <c r="D252" s="202" t="s">
        <v>73</v>
      </c>
      <c r="E252" s="203" t="s">
        <v>167</v>
      </c>
      <c r="F252" s="203" t="s">
        <v>408</v>
      </c>
      <c r="G252" s="201"/>
      <c r="H252" s="201"/>
      <c r="I252" s="201"/>
      <c r="J252" s="204">
        <f>BK252</f>
        <v>2376045.0800000001</v>
      </c>
      <c r="K252" s="201"/>
      <c r="L252" s="205"/>
      <c r="M252" s="206"/>
      <c r="N252" s="207"/>
      <c r="O252" s="207"/>
      <c r="P252" s="208">
        <f>P253+SUM(P254:P274)+P294</f>
        <v>2689.636544</v>
      </c>
      <c r="Q252" s="207"/>
      <c r="R252" s="208">
        <f>R253+SUM(R254:R274)+R294</f>
        <v>1720.3321739999997</v>
      </c>
      <c r="S252" s="207"/>
      <c r="T252" s="209">
        <f>T253+SUM(T254:T274)+T294</f>
        <v>17.640000000000001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82</v>
      </c>
      <c r="AT252" s="211" t="s">
        <v>73</v>
      </c>
      <c r="AU252" s="211" t="s">
        <v>74</v>
      </c>
      <c r="AY252" s="210" t="s">
        <v>128</v>
      </c>
      <c r="BK252" s="212">
        <f>BK253+SUM(BK254:BK274)+BK294</f>
        <v>2376045.0800000001</v>
      </c>
    </row>
    <row r="253" s="2" customFormat="1" ht="21.75" customHeight="1">
      <c r="A253" s="33"/>
      <c r="B253" s="34"/>
      <c r="C253" s="213" t="s">
        <v>409</v>
      </c>
      <c r="D253" s="213" t="s">
        <v>129</v>
      </c>
      <c r="E253" s="214" t="s">
        <v>410</v>
      </c>
      <c r="F253" s="215" t="s">
        <v>411</v>
      </c>
      <c r="G253" s="216" t="s">
        <v>349</v>
      </c>
      <c r="H253" s="217">
        <v>1171</v>
      </c>
      <c r="I253" s="218">
        <v>10.199999999999999</v>
      </c>
      <c r="J253" s="218">
        <f>ROUND(I253*H253,2)</f>
        <v>11944.200000000001</v>
      </c>
      <c r="K253" s="219"/>
      <c r="L253" s="36"/>
      <c r="M253" s="220" t="s">
        <v>1</v>
      </c>
      <c r="N253" s="221" t="s">
        <v>39</v>
      </c>
      <c r="O253" s="222">
        <v>0.033000000000000002</v>
      </c>
      <c r="P253" s="222">
        <f>O253*H253</f>
        <v>38.643000000000001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24" t="s">
        <v>133</v>
      </c>
      <c r="AT253" s="224" t="s">
        <v>129</v>
      </c>
      <c r="AU253" s="224" t="s">
        <v>82</v>
      </c>
      <c r="AY253" s="16" t="s">
        <v>128</v>
      </c>
      <c r="BE253" s="225">
        <f>IF(N253="základní",J253,0)</f>
        <v>11944.200000000001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6" t="s">
        <v>82</v>
      </c>
      <c r="BK253" s="225">
        <f>ROUND(I253*H253,2)</f>
        <v>11944.200000000001</v>
      </c>
      <c r="BL253" s="16" t="s">
        <v>133</v>
      </c>
      <c r="BM253" s="224" t="s">
        <v>412</v>
      </c>
    </row>
    <row r="254" s="2" customFormat="1">
      <c r="A254" s="33"/>
      <c r="B254" s="34"/>
      <c r="C254" s="35"/>
      <c r="D254" s="226" t="s">
        <v>135</v>
      </c>
      <c r="E254" s="35"/>
      <c r="F254" s="227" t="s">
        <v>413</v>
      </c>
      <c r="G254" s="35"/>
      <c r="H254" s="35"/>
      <c r="I254" s="35"/>
      <c r="J254" s="35"/>
      <c r="K254" s="35"/>
      <c r="L254" s="36"/>
      <c r="M254" s="228"/>
      <c r="N254" s="229"/>
      <c r="O254" s="85"/>
      <c r="P254" s="85"/>
      <c r="Q254" s="85"/>
      <c r="R254" s="85"/>
      <c r="S254" s="85"/>
      <c r="T254" s="86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135</v>
      </c>
      <c r="AU254" s="16" t="s">
        <v>82</v>
      </c>
    </row>
    <row r="255" s="2" customFormat="1" ht="21.75" customHeight="1">
      <c r="A255" s="33"/>
      <c r="B255" s="34"/>
      <c r="C255" s="213" t="s">
        <v>414</v>
      </c>
      <c r="D255" s="213" t="s">
        <v>129</v>
      </c>
      <c r="E255" s="214" t="s">
        <v>415</v>
      </c>
      <c r="F255" s="215" t="s">
        <v>416</v>
      </c>
      <c r="G255" s="216" t="s">
        <v>349</v>
      </c>
      <c r="H255" s="217">
        <v>11.4</v>
      </c>
      <c r="I255" s="218">
        <v>224</v>
      </c>
      <c r="J255" s="218">
        <f>ROUND(I255*H255,2)</f>
        <v>2553.5999999999999</v>
      </c>
      <c r="K255" s="219"/>
      <c r="L255" s="36"/>
      <c r="M255" s="220" t="s">
        <v>1</v>
      </c>
      <c r="N255" s="221" t="s">
        <v>39</v>
      </c>
      <c r="O255" s="222">
        <v>0.23000000000000001</v>
      </c>
      <c r="P255" s="222">
        <f>O255*H255</f>
        <v>2.6220000000000003</v>
      </c>
      <c r="Q255" s="222">
        <v>0.14298</v>
      </c>
      <c r="R255" s="222">
        <f>Q255*H255</f>
        <v>1.629972</v>
      </c>
      <c r="S255" s="222">
        <v>0</v>
      </c>
      <c r="T255" s="223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24" t="s">
        <v>133</v>
      </c>
      <c r="AT255" s="224" t="s">
        <v>129</v>
      </c>
      <c r="AU255" s="224" t="s">
        <v>82</v>
      </c>
      <c r="AY255" s="16" t="s">
        <v>128</v>
      </c>
      <c r="BE255" s="225">
        <f>IF(N255="základní",J255,0)</f>
        <v>2553.5999999999999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6" t="s">
        <v>82</v>
      </c>
      <c r="BK255" s="225">
        <f>ROUND(I255*H255,2)</f>
        <v>2553.5999999999999</v>
      </c>
      <c r="BL255" s="16" t="s">
        <v>133</v>
      </c>
      <c r="BM255" s="224" t="s">
        <v>417</v>
      </c>
    </row>
    <row r="256" s="2" customFormat="1">
      <c r="A256" s="33"/>
      <c r="B256" s="34"/>
      <c r="C256" s="35"/>
      <c r="D256" s="226" t="s">
        <v>135</v>
      </c>
      <c r="E256" s="35"/>
      <c r="F256" s="227" t="s">
        <v>418</v>
      </c>
      <c r="G256" s="35"/>
      <c r="H256" s="35"/>
      <c r="I256" s="35"/>
      <c r="J256" s="35"/>
      <c r="K256" s="35"/>
      <c r="L256" s="36"/>
      <c r="M256" s="228"/>
      <c r="N256" s="229"/>
      <c r="O256" s="85"/>
      <c r="P256" s="85"/>
      <c r="Q256" s="85"/>
      <c r="R256" s="85"/>
      <c r="S256" s="85"/>
      <c r="T256" s="86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135</v>
      </c>
      <c r="AU256" s="16" t="s">
        <v>82</v>
      </c>
    </row>
    <row r="257" s="13" customFormat="1">
      <c r="A257" s="13"/>
      <c r="B257" s="230"/>
      <c r="C257" s="231"/>
      <c r="D257" s="226" t="s">
        <v>188</v>
      </c>
      <c r="E257" s="232" t="s">
        <v>1</v>
      </c>
      <c r="F257" s="233" t="s">
        <v>419</v>
      </c>
      <c r="G257" s="231"/>
      <c r="H257" s="234">
        <v>11.4</v>
      </c>
      <c r="I257" s="231"/>
      <c r="J257" s="231"/>
      <c r="K257" s="231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188</v>
      </c>
      <c r="AU257" s="239" t="s">
        <v>82</v>
      </c>
      <c r="AV257" s="13" t="s">
        <v>84</v>
      </c>
      <c r="AW257" s="13" t="s">
        <v>29</v>
      </c>
      <c r="AX257" s="13" t="s">
        <v>82</v>
      </c>
      <c r="AY257" s="239" t="s">
        <v>128</v>
      </c>
    </row>
    <row r="258" s="2" customFormat="1" ht="21.75" customHeight="1">
      <c r="A258" s="33"/>
      <c r="B258" s="34"/>
      <c r="C258" s="213" t="s">
        <v>420</v>
      </c>
      <c r="D258" s="213" t="s">
        <v>129</v>
      </c>
      <c r="E258" s="214" t="s">
        <v>421</v>
      </c>
      <c r="F258" s="215" t="s">
        <v>422</v>
      </c>
      <c r="G258" s="216" t="s">
        <v>349</v>
      </c>
      <c r="H258" s="217">
        <v>12</v>
      </c>
      <c r="I258" s="218">
        <v>141</v>
      </c>
      <c r="J258" s="218">
        <f>ROUND(I258*H258,2)</f>
        <v>1692</v>
      </c>
      <c r="K258" s="219"/>
      <c r="L258" s="36"/>
      <c r="M258" s="220" t="s">
        <v>1</v>
      </c>
      <c r="N258" s="221" t="s">
        <v>39</v>
      </c>
      <c r="O258" s="222">
        <v>0.29199999999999998</v>
      </c>
      <c r="P258" s="222">
        <f>O258*H258</f>
        <v>3.5039999999999996</v>
      </c>
      <c r="Q258" s="222">
        <v>1.0000000000000001E-05</v>
      </c>
      <c r="R258" s="222">
        <f>Q258*H258</f>
        <v>0.00012000000000000002</v>
      </c>
      <c r="S258" s="222">
        <v>0</v>
      </c>
      <c r="T258" s="223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24" t="s">
        <v>133</v>
      </c>
      <c r="AT258" s="224" t="s">
        <v>129</v>
      </c>
      <c r="AU258" s="224" t="s">
        <v>82</v>
      </c>
      <c r="AY258" s="16" t="s">
        <v>128</v>
      </c>
      <c r="BE258" s="225">
        <f>IF(N258="základní",J258,0)</f>
        <v>1692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6" t="s">
        <v>82</v>
      </c>
      <c r="BK258" s="225">
        <f>ROUND(I258*H258,2)</f>
        <v>1692</v>
      </c>
      <c r="BL258" s="16" t="s">
        <v>133</v>
      </c>
      <c r="BM258" s="224" t="s">
        <v>423</v>
      </c>
    </row>
    <row r="259" s="2" customFormat="1">
      <c r="A259" s="33"/>
      <c r="B259" s="34"/>
      <c r="C259" s="35"/>
      <c r="D259" s="226" t="s">
        <v>135</v>
      </c>
      <c r="E259" s="35"/>
      <c r="F259" s="227" t="s">
        <v>424</v>
      </c>
      <c r="G259" s="35"/>
      <c r="H259" s="35"/>
      <c r="I259" s="35"/>
      <c r="J259" s="35"/>
      <c r="K259" s="35"/>
      <c r="L259" s="36"/>
      <c r="M259" s="228"/>
      <c r="N259" s="229"/>
      <c r="O259" s="85"/>
      <c r="P259" s="85"/>
      <c r="Q259" s="85"/>
      <c r="R259" s="85"/>
      <c r="S259" s="85"/>
      <c r="T259" s="86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135</v>
      </c>
      <c r="AU259" s="16" t="s">
        <v>82</v>
      </c>
    </row>
    <row r="260" s="2" customFormat="1" ht="21.75" customHeight="1">
      <c r="A260" s="33"/>
      <c r="B260" s="34"/>
      <c r="C260" s="213" t="s">
        <v>425</v>
      </c>
      <c r="D260" s="213" t="s">
        <v>129</v>
      </c>
      <c r="E260" s="214" t="s">
        <v>426</v>
      </c>
      <c r="F260" s="215" t="s">
        <v>427</v>
      </c>
      <c r="G260" s="216" t="s">
        <v>349</v>
      </c>
      <c r="H260" s="217">
        <v>12</v>
      </c>
      <c r="I260" s="218">
        <v>440</v>
      </c>
      <c r="J260" s="218">
        <f>ROUND(I260*H260,2)</f>
        <v>5280</v>
      </c>
      <c r="K260" s="219"/>
      <c r="L260" s="36"/>
      <c r="M260" s="220" t="s">
        <v>1</v>
      </c>
      <c r="N260" s="221" t="s">
        <v>39</v>
      </c>
      <c r="O260" s="222">
        <v>0.28000000000000003</v>
      </c>
      <c r="P260" s="222">
        <f>O260*H260</f>
        <v>3.3600000000000003</v>
      </c>
      <c r="Q260" s="222">
        <v>0.0042199999999999998</v>
      </c>
      <c r="R260" s="222">
        <f>Q260*H260</f>
        <v>0.050639999999999998</v>
      </c>
      <c r="S260" s="222">
        <v>0</v>
      </c>
      <c r="T260" s="223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24" t="s">
        <v>133</v>
      </c>
      <c r="AT260" s="224" t="s">
        <v>129</v>
      </c>
      <c r="AU260" s="224" t="s">
        <v>82</v>
      </c>
      <c r="AY260" s="16" t="s">
        <v>128</v>
      </c>
      <c r="BE260" s="225">
        <f>IF(N260="základní",J260,0)</f>
        <v>5280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6" t="s">
        <v>82</v>
      </c>
      <c r="BK260" s="225">
        <f>ROUND(I260*H260,2)</f>
        <v>5280</v>
      </c>
      <c r="BL260" s="16" t="s">
        <v>133</v>
      </c>
      <c r="BM260" s="224" t="s">
        <v>428</v>
      </c>
    </row>
    <row r="261" s="2" customFormat="1">
      <c r="A261" s="33"/>
      <c r="B261" s="34"/>
      <c r="C261" s="35"/>
      <c r="D261" s="226" t="s">
        <v>135</v>
      </c>
      <c r="E261" s="35"/>
      <c r="F261" s="227" t="s">
        <v>429</v>
      </c>
      <c r="G261" s="35"/>
      <c r="H261" s="35"/>
      <c r="I261" s="35"/>
      <c r="J261" s="35"/>
      <c r="K261" s="35"/>
      <c r="L261" s="36"/>
      <c r="M261" s="228"/>
      <c r="N261" s="229"/>
      <c r="O261" s="85"/>
      <c r="P261" s="85"/>
      <c r="Q261" s="85"/>
      <c r="R261" s="85"/>
      <c r="S261" s="85"/>
      <c r="T261" s="86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135</v>
      </c>
      <c r="AU261" s="16" t="s">
        <v>82</v>
      </c>
    </row>
    <row r="262" s="2" customFormat="1" ht="21.75" customHeight="1">
      <c r="A262" s="33"/>
      <c r="B262" s="34"/>
      <c r="C262" s="213" t="s">
        <v>430</v>
      </c>
      <c r="D262" s="213" t="s">
        <v>129</v>
      </c>
      <c r="E262" s="214" t="s">
        <v>431</v>
      </c>
      <c r="F262" s="215" t="s">
        <v>432</v>
      </c>
      <c r="G262" s="216" t="s">
        <v>132</v>
      </c>
      <c r="H262" s="217">
        <v>1</v>
      </c>
      <c r="I262" s="218">
        <v>9430</v>
      </c>
      <c r="J262" s="218">
        <f>ROUND(I262*H262,2)</f>
        <v>9430</v>
      </c>
      <c r="K262" s="219"/>
      <c r="L262" s="36"/>
      <c r="M262" s="220" t="s">
        <v>1</v>
      </c>
      <c r="N262" s="221" t="s">
        <v>39</v>
      </c>
      <c r="O262" s="222">
        <v>15.997999999999999</v>
      </c>
      <c r="P262" s="222">
        <f>O262*H262</f>
        <v>15.997999999999999</v>
      </c>
      <c r="Q262" s="222">
        <v>2.6148799999999999</v>
      </c>
      <c r="R262" s="222">
        <f>Q262*H262</f>
        <v>2.6148799999999999</v>
      </c>
      <c r="S262" s="222">
        <v>0</v>
      </c>
      <c r="T262" s="223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24" t="s">
        <v>133</v>
      </c>
      <c r="AT262" s="224" t="s">
        <v>129</v>
      </c>
      <c r="AU262" s="224" t="s">
        <v>82</v>
      </c>
      <c r="AY262" s="16" t="s">
        <v>128</v>
      </c>
      <c r="BE262" s="225">
        <f>IF(N262="základní",J262,0)</f>
        <v>9430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6" t="s">
        <v>82</v>
      </c>
      <c r="BK262" s="225">
        <f>ROUND(I262*H262,2)</f>
        <v>9430</v>
      </c>
      <c r="BL262" s="16" t="s">
        <v>133</v>
      </c>
      <c r="BM262" s="224" t="s">
        <v>433</v>
      </c>
    </row>
    <row r="263" s="2" customFormat="1">
      <c r="A263" s="33"/>
      <c r="B263" s="34"/>
      <c r="C263" s="35"/>
      <c r="D263" s="226" t="s">
        <v>135</v>
      </c>
      <c r="E263" s="35"/>
      <c r="F263" s="227" t="s">
        <v>434</v>
      </c>
      <c r="G263" s="35"/>
      <c r="H263" s="35"/>
      <c r="I263" s="35"/>
      <c r="J263" s="35"/>
      <c r="K263" s="35"/>
      <c r="L263" s="36"/>
      <c r="M263" s="228"/>
      <c r="N263" s="229"/>
      <c r="O263" s="85"/>
      <c r="P263" s="85"/>
      <c r="Q263" s="85"/>
      <c r="R263" s="85"/>
      <c r="S263" s="85"/>
      <c r="T263" s="86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135</v>
      </c>
      <c r="AU263" s="16" t="s">
        <v>82</v>
      </c>
    </row>
    <row r="264" s="2" customFormat="1" ht="16.5" customHeight="1">
      <c r="A264" s="33"/>
      <c r="B264" s="34"/>
      <c r="C264" s="213" t="s">
        <v>435</v>
      </c>
      <c r="D264" s="213" t="s">
        <v>129</v>
      </c>
      <c r="E264" s="214" t="s">
        <v>436</v>
      </c>
      <c r="F264" s="215" t="s">
        <v>437</v>
      </c>
      <c r="G264" s="216" t="s">
        <v>438</v>
      </c>
      <c r="H264" s="217">
        <v>1</v>
      </c>
      <c r="I264" s="218">
        <v>4000</v>
      </c>
      <c r="J264" s="218">
        <f>ROUND(I264*H264,2)</f>
        <v>4000</v>
      </c>
      <c r="K264" s="219"/>
      <c r="L264" s="36"/>
      <c r="M264" s="220" t="s">
        <v>1</v>
      </c>
      <c r="N264" s="221" t="s">
        <v>39</v>
      </c>
      <c r="O264" s="222">
        <v>0</v>
      </c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24" t="s">
        <v>133</v>
      </c>
      <c r="AT264" s="224" t="s">
        <v>129</v>
      </c>
      <c r="AU264" s="224" t="s">
        <v>82</v>
      </c>
      <c r="AY264" s="16" t="s">
        <v>128</v>
      </c>
      <c r="BE264" s="225">
        <f>IF(N264="základní",J264,0)</f>
        <v>4000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6" t="s">
        <v>82</v>
      </c>
      <c r="BK264" s="225">
        <f>ROUND(I264*H264,2)</f>
        <v>4000</v>
      </c>
      <c r="BL264" s="16" t="s">
        <v>133</v>
      </c>
      <c r="BM264" s="224" t="s">
        <v>439</v>
      </c>
    </row>
    <row r="265" s="2" customFormat="1">
      <c r="A265" s="33"/>
      <c r="B265" s="34"/>
      <c r="C265" s="35"/>
      <c r="D265" s="226" t="s">
        <v>135</v>
      </c>
      <c r="E265" s="35"/>
      <c r="F265" s="227" t="s">
        <v>437</v>
      </c>
      <c r="G265" s="35"/>
      <c r="H265" s="35"/>
      <c r="I265" s="35"/>
      <c r="J265" s="35"/>
      <c r="K265" s="35"/>
      <c r="L265" s="36"/>
      <c r="M265" s="228"/>
      <c r="N265" s="229"/>
      <c r="O265" s="85"/>
      <c r="P265" s="85"/>
      <c r="Q265" s="85"/>
      <c r="R265" s="85"/>
      <c r="S265" s="85"/>
      <c r="T265" s="86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135</v>
      </c>
      <c r="AU265" s="16" t="s">
        <v>82</v>
      </c>
    </row>
    <row r="266" s="2" customFormat="1" ht="33" customHeight="1">
      <c r="A266" s="33"/>
      <c r="B266" s="34"/>
      <c r="C266" s="213" t="s">
        <v>440</v>
      </c>
      <c r="D266" s="213" t="s">
        <v>129</v>
      </c>
      <c r="E266" s="214" t="s">
        <v>441</v>
      </c>
      <c r="F266" s="215" t="s">
        <v>442</v>
      </c>
      <c r="G266" s="216" t="s">
        <v>164</v>
      </c>
      <c r="H266" s="217">
        <v>914.97000000000003</v>
      </c>
      <c r="I266" s="218">
        <v>982</v>
      </c>
      <c r="J266" s="218">
        <f>ROUND(I266*H266,2)</f>
        <v>898500.54000000004</v>
      </c>
      <c r="K266" s="219"/>
      <c r="L266" s="36"/>
      <c r="M266" s="220" t="s">
        <v>1</v>
      </c>
      <c r="N266" s="221" t="s">
        <v>39</v>
      </c>
      <c r="O266" s="222">
        <v>0.92000000000000004</v>
      </c>
      <c r="P266" s="222">
        <f>O266*H266</f>
        <v>841.77240000000006</v>
      </c>
      <c r="Q266" s="222">
        <v>1.6299999999999999</v>
      </c>
      <c r="R266" s="222">
        <f>Q266*H266</f>
        <v>1491.4011</v>
      </c>
      <c r="S266" s="222">
        <v>0</v>
      </c>
      <c r="T266" s="223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24" t="s">
        <v>175</v>
      </c>
      <c r="AT266" s="224" t="s">
        <v>129</v>
      </c>
      <c r="AU266" s="224" t="s">
        <v>82</v>
      </c>
      <c r="AY266" s="16" t="s">
        <v>128</v>
      </c>
      <c r="BE266" s="225">
        <f>IF(N266="základní",J266,0)</f>
        <v>898500.54000000004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6" t="s">
        <v>82</v>
      </c>
      <c r="BK266" s="225">
        <f>ROUND(I266*H266,2)</f>
        <v>898500.54000000004</v>
      </c>
      <c r="BL266" s="16" t="s">
        <v>175</v>
      </c>
      <c r="BM266" s="224" t="s">
        <v>443</v>
      </c>
    </row>
    <row r="267" s="2" customFormat="1">
      <c r="A267" s="33"/>
      <c r="B267" s="34"/>
      <c r="C267" s="35"/>
      <c r="D267" s="226" t="s">
        <v>135</v>
      </c>
      <c r="E267" s="35"/>
      <c r="F267" s="227" t="s">
        <v>444</v>
      </c>
      <c r="G267" s="35"/>
      <c r="H267" s="35"/>
      <c r="I267" s="35"/>
      <c r="J267" s="35"/>
      <c r="K267" s="35"/>
      <c r="L267" s="36"/>
      <c r="M267" s="228"/>
      <c r="N267" s="229"/>
      <c r="O267" s="85"/>
      <c r="P267" s="85"/>
      <c r="Q267" s="85"/>
      <c r="R267" s="85"/>
      <c r="S267" s="85"/>
      <c r="T267" s="86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135</v>
      </c>
      <c r="AU267" s="16" t="s">
        <v>82</v>
      </c>
    </row>
    <row r="268" s="2" customFormat="1" ht="21.75" customHeight="1">
      <c r="A268" s="33"/>
      <c r="B268" s="34"/>
      <c r="C268" s="213" t="s">
        <v>445</v>
      </c>
      <c r="D268" s="213" t="s">
        <v>129</v>
      </c>
      <c r="E268" s="214" t="s">
        <v>446</v>
      </c>
      <c r="F268" s="215" t="s">
        <v>447</v>
      </c>
      <c r="G268" s="216" t="s">
        <v>164</v>
      </c>
      <c r="H268" s="217">
        <v>83.599999999999994</v>
      </c>
      <c r="I268" s="218">
        <v>657</v>
      </c>
      <c r="J268" s="218">
        <f>ROUND(I268*H268,2)</f>
        <v>54925.199999999997</v>
      </c>
      <c r="K268" s="219"/>
      <c r="L268" s="36"/>
      <c r="M268" s="220" t="s">
        <v>1</v>
      </c>
      <c r="N268" s="221" t="s">
        <v>39</v>
      </c>
      <c r="O268" s="222">
        <v>0.76000000000000001</v>
      </c>
      <c r="P268" s="222">
        <f>O268*H268</f>
        <v>63.535999999999994</v>
      </c>
      <c r="Q268" s="222">
        <v>1.9205000000000001</v>
      </c>
      <c r="R268" s="222">
        <f>Q268*H268</f>
        <v>160.5538</v>
      </c>
      <c r="S268" s="222">
        <v>0</v>
      </c>
      <c r="T268" s="223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24" t="s">
        <v>175</v>
      </c>
      <c r="AT268" s="224" t="s">
        <v>129</v>
      </c>
      <c r="AU268" s="224" t="s">
        <v>82</v>
      </c>
      <c r="AY268" s="16" t="s">
        <v>128</v>
      </c>
      <c r="BE268" s="225">
        <f>IF(N268="základní",J268,0)</f>
        <v>54925.199999999997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6" t="s">
        <v>82</v>
      </c>
      <c r="BK268" s="225">
        <f>ROUND(I268*H268,2)</f>
        <v>54925.199999999997</v>
      </c>
      <c r="BL268" s="16" t="s">
        <v>175</v>
      </c>
      <c r="BM268" s="224" t="s">
        <v>448</v>
      </c>
    </row>
    <row r="269" s="2" customFormat="1">
      <c r="A269" s="33"/>
      <c r="B269" s="34"/>
      <c r="C269" s="35"/>
      <c r="D269" s="226" t="s">
        <v>135</v>
      </c>
      <c r="E269" s="35"/>
      <c r="F269" s="227" t="s">
        <v>449</v>
      </c>
      <c r="G269" s="35"/>
      <c r="H269" s="35"/>
      <c r="I269" s="35"/>
      <c r="J269" s="35"/>
      <c r="K269" s="35"/>
      <c r="L269" s="36"/>
      <c r="M269" s="228"/>
      <c r="N269" s="229"/>
      <c r="O269" s="85"/>
      <c r="P269" s="85"/>
      <c r="Q269" s="85"/>
      <c r="R269" s="85"/>
      <c r="S269" s="85"/>
      <c r="T269" s="86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135</v>
      </c>
      <c r="AU269" s="16" t="s">
        <v>82</v>
      </c>
    </row>
    <row r="270" s="2" customFormat="1" ht="33" customHeight="1">
      <c r="A270" s="33"/>
      <c r="B270" s="34"/>
      <c r="C270" s="240" t="s">
        <v>450</v>
      </c>
      <c r="D270" s="240" t="s">
        <v>234</v>
      </c>
      <c r="E270" s="241" t="s">
        <v>451</v>
      </c>
      <c r="F270" s="242" t="s">
        <v>452</v>
      </c>
      <c r="G270" s="243" t="s">
        <v>349</v>
      </c>
      <c r="H270" s="244">
        <v>1171</v>
      </c>
      <c r="I270" s="245">
        <v>30.5</v>
      </c>
      <c r="J270" s="245">
        <f>ROUND(I270*H270,2)</f>
        <v>35715.5</v>
      </c>
      <c r="K270" s="246"/>
      <c r="L270" s="247"/>
      <c r="M270" s="248" t="s">
        <v>1</v>
      </c>
      <c r="N270" s="249" t="s">
        <v>39</v>
      </c>
      <c r="O270" s="222">
        <v>0</v>
      </c>
      <c r="P270" s="222">
        <f>O270*H270</f>
        <v>0</v>
      </c>
      <c r="Q270" s="222">
        <v>0.00048000000000000001</v>
      </c>
      <c r="R270" s="222">
        <f>Q270*H270</f>
        <v>0.56208000000000002</v>
      </c>
      <c r="S270" s="222">
        <v>0</v>
      </c>
      <c r="T270" s="223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24" t="s">
        <v>175</v>
      </c>
      <c r="AT270" s="224" t="s">
        <v>234</v>
      </c>
      <c r="AU270" s="224" t="s">
        <v>82</v>
      </c>
      <c r="AY270" s="16" t="s">
        <v>128</v>
      </c>
      <c r="BE270" s="225">
        <f>IF(N270="základní",J270,0)</f>
        <v>35715.5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6" t="s">
        <v>82</v>
      </c>
      <c r="BK270" s="225">
        <f>ROUND(I270*H270,2)</f>
        <v>35715.5</v>
      </c>
      <c r="BL270" s="16" t="s">
        <v>175</v>
      </c>
      <c r="BM270" s="224" t="s">
        <v>453</v>
      </c>
    </row>
    <row r="271" s="2" customFormat="1">
      <c r="A271" s="33"/>
      <c r="B271" s="34"/>
      <c r="C271" s="35"/>
      <c r="D271" s="226" t="s">
        <v>135</v>
      </c>
      <c r="E271" s="35"/>
      <c r="F271" s="227" t="s">
        <v>452</v>
      </c>
      <c r="G271" s="35"/>
      <c r="H271" s="35"/>
      <c r="I271" s="35"/>
      <c r="J271" s="35"/>
      <c r="K271" s="35"/>
      <c r="L271" s="36"/>
      <c r="M271" s="228"/>
      <c r="N271" s="229"/>
      <c r="O271" s="85"/>
      <c r="P271" s="85"/>
      <c r="Q271" s="85"/>
      <c r="R271" s="85"/>
      <c r="S271" s="85"/>
      <c r="T271" s="86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135</v>
      </c>
      <c r="AU271" s="16" t="s">
        <v>82</v>
      </c>
    </row>
    <row r="272" s="2" customFormat="1" ht="21.75" customHeight="1">
      <c r="A272" s="33"/>
      <c r="B272" s="34"/>
      <c r="C272" s="213" t="s">
        <v>454</v>
      </c>
      <c r="D272" s="213" t="s">
        <v>129</v>
      </c>
      <c r="E272" s="214" t="s">
        <v>455</v>
      </c>
      <c r="F272" s="215" t="s">
        <v>456</v>
      </c>
      <c r="G272" s="216" t="s">
        <v>349</v>
      </c>
      <c r="H272" s="217">
        <v>11.4</v>
      </c>
      <c r="I272" s="218">
        <v>16.699999999999999</v>
      </c>
      <c r="J272" s="218">
        <f>ROUND(I272*H272,2)</f>
        <v>190.38</v>
      </c>
      <c r="K272" s="219"/>
      <c r="L272" s="36"/>
      <c r="M272" s="220" t="s">
        <v>1</v>
      </c>
      <c r="N272" s="221" t="s">
        <v>39</v>
      </c>
      <c r="O272" s="222">
        <v>0.027</v>
      </c>
      <c r="P272" s="222">
        <f>O272*H272</f>
        <v>0.30780000000000002</v>
      </c>
      <c r="Q272" s="222">
        <v>0.00012999999999999999</v>
      </c>
      <c r="R272" s="222">
        <f>Q272*H272</f>
        <v>0.0014819999999999998</v>
      </c>
      <c r="S272" s="222">
        <v>0</v>
      </c>
      <c r="T272" s="223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24" t="s">
        <v>133</v>
      </c>
      <c r="AT272" s="224" t="s">
        <v>129</v>
      </c>
      <c r="AU272" s="224" t="s">
        <v>82</v>
      </c>
      <c r="AY272" s="16" t="s">
        <v>128</v>
      </c>
      <c r="BE272" s="225">
        <f>IF(N272="základní",J272,0)</f>
        <v>190.38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6" t="s">
        <v>82</v>
      </c>
      <c r="BK272" s="225">
        <f>ROUND(I272*H272,2)</f>
        <v>190.38</v>
      </c>
      <c r="BL272" s="16" t="s">
        <v>133</v>
      </c>
      <c r="BM272" s="224" t="s">
        <v>457</v>
      </c>
    </row>
    <row r="273" s="2" customFormat="1">
      <c r="A273" s="33"/>
      <c r="B273" s="34"/>
      <c r="C273" s="35"/>
      <c r="D273" s="226" t="s">
        <v>135</v>
      </c>
      <c r="E273" s="35"/>
      <c r="F273" s="227" t="s">
        <v>458</v>
      </c>
      <c r="G273" s="35"/>
      <c r="H273" s="35"/>
      <c r="I273" s="35"/>
      <c r="J273" s="35"/>
      <c r="K273" s="35"/>
      <c r="L273" s="36"/>
      <c r="M273" s="228"/>
      <c r="N273" s="229"/>
      <c r="O273" s="85"/>
      <c r="P273" s="85"/>
      <c r="Q273" s="85"/>
      <c r="R273" s="85"/>
      <c r="S273" s="85"/>
      <c r="T273" s="86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135</v>
      </c>
      <c r="AU273" s="16" t="s">
        <v>82</v>
      </c>
    </row>
    <row r="274" s="12" customFormat="1" ht="22.8" customHeight="1">
      <c r="A274" s="12"/>
      <c r="B274" s="200"/>
      <c r="C274" s="201"/>
      <c r="D274" s="202" t="s">
        <v>73</v>
      </c>
      <c r="E274" s="260" t="s">
        <v>172</v>
      </c>
      <c r="F274" s="260" t="s">
        <v>459</v>
      </c>
      <c r="G274" s="201"/>
      <c r="H274" s="201"/>
      <c r="I274" s="201"/>
      <c r="J274" s="261">
        <f>BK274</f>
        <v>837403</v>
      </c>
      <c r="K274" s="201"/>
      <c r="L274" s="205"/>
      <c r="M274" s="206"/>
      <c r="N274" s="207"/>
      <c r="O274" s="207"/>
      <c r="P274" s="208">
        <f>SUM(P275:P293)</f>
        <v>1199.1709000000001</v>
      </c>
      <c r="Q274" s="207"/>
      <c r="R274" s="208">
        <f>SUM(R275:R293)</f>
        <v>63.51809999999999</v>
      </c>
      <c r="S274" s="207"/>
      <c r="T274" s="209">
        <f>SUM(T275:T293)</f>
        <v>17.640000000000001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82</v>
      </c>
      <c r="AT274" s="211" t="s">
        <v>73</v>
      </c>
      <c r="AU274" s="211" t="s">
        <v>82</v>
      </c>
      <c r="AY274" s="210" t="s">
        <v>128</v>
      </c>
      <c r="BK274" s="212">
        <f>SUM(BK275:BK293)</f>
        <v>837403</v>
      </c>
    </row>
    <row r="275" s="2" customFormat="1" ht="21.75" customHeight="1">
      <c r="A275" s="33"/>
      <c r="B275" s="34"/>
      <c r="C275" s="213" t="s">
        <v>460</v>
      </c>
      <c r="D275" s="213" t="s">
        <v>129</v>
      </c>
      <c r="E275" s="214" t="s">
        <v>461</v>
      </c>
      <c r="F275" s="215" t="s">
        <v>462</v>
      </c>
      <c r="G275" s="216" t="s">
        <v>132</v>
      </c>
      <c r="H275" s="217">
        <v>20</v>
      </c>
      <c r="I275" s="218">
        <v>862</v>
      </c>
      <c r="J275" s="218">
        <f>ROUND(I275*H275,2)</f>
        <v>17240</v>
      </c>
      <c r="K275" s="219"/>
      <c r="L275" s="36"/>
      <c r="M275" s="220" t="s">
        <v>1</v>
      </c>
      <c r="N275" s="221" t="s">
        <v>39</v>
      </c>
      <c r="O275" s="222">
        <v>2.1600000000000001</v>
      </c>
      <c r="P275" s="222">
        <f>O275*H275</f>
        <v>43.200000000000003</v>
      </c>
      <c r="Q275" s="222">
        <v>0.0023800000000000002</v>
      </c>
      <c r="R275" s="222">
        <f>Q275*H275</f>
        <v>0.047600000000000003</v>
      </c>
      <c r="S275" s="222">
        <v>0</v>
      </c>
      <c r="T275" s="223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24" t="s">
        <v>133</v>
      </c>
      <c r="AT275" s="224" t="s">
        <v>129</v>
      </c>
      <c r="AU275" s="224" t="s">
        <v>84</v>
      </c>
      <c r="AY275" s="16" t="s">
        <v>128</v>
      </c>
      <c r="BE275" s="225">
        <f>IF(N275="základní",J275,0)</f>
        <v>17240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6" t="s">
        <v>82</v>
      </c>
      <c r="BK275" s="225">
        <f>ROUND(I275*H275,2)</f>
        <v>17240</v>
      </c>
      <c r="BL275" s="16" t="s">
        <v>133</v>
      </c>
      <c r="BM275" s="224" t="s">
        <v>463</v>
      </c>
    </row>
    <row r="276" s="2" customFormat="1">
      <c r="A276" s="33"/>
      <c r="B276" s="34"/>
      <c r="C276" s="35"/>
      <c r="D276" s="226" t="s">
        <v>135</v>
      </c>
      <c r="E276" s="35"/>
      <c r="F276" s="227" t="s">
        <v>464</v>
      </c>
      <c r="G276" s="35"/>
      <c r="H276" s="35"/>
      <c r="I276" s="35"/>
      <c r="J276" s="35"/>
      <c r="K276" s="35"/>
      <c r="L276" s="36"/>
      <c r="M276" s="228"/>
      <c r="N276" s="229"/>
      <c r="O276" s="85"/>
      <c r="P276" s="85"/>
      <c r="Q276" s="85"/>
      <c r="R276" s="85"/>
      <c r="S276" s="85"/>
      <c r="T276" s="86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135</v>
      </c>
      <c r="AU276" s="16" t="s">
        <v>84</v>
      </c>
    </row>
    <row r="277" s="2" customFormat="1" ht="16.5" customHeight="1">
      <c r="A277" s="33"/>
      <c r="B277" s="34"/>
      <c r="C277" s="240" t="s">
        <v>465</v>
      </c>
      <c r="D277" s="240" t="s">
        <v>234</v>
      </c>
      <c r="E277" s="241" t="s">
        <v>466</v>
      </c>
      <c r="F277" s="242" t="s">
        <v>467</v>
      </c>
      <c r="G277" s="243" t="s">
        <v>349</v>
      </c>
      <c r="H277" s="244">
        <v>513</v>
      </c>
      <c r="I277" s="245">
        <v>650</v>
      </c>
      <c r="J277" s="245">
        <f>ROUND(I277*H277,2)</f>
        <v>333450</v>
      </c>
      <c r="K277" s="246"/>
      <c r="L277" s="247"/>
      <c r="M277" s="248" t="s">
        <v>1</v>
      </c>
      <c r="N277" s="249" t="s">
        <v>39</v>
      </c>
      <c r="O277" s="222">
        <v>0</v>
      </c>
      <c r="P277" s="222">
        <f>O277*H277</f>
        <v>0</v>
      </c>
      <c r="Q277" s="222">
        <v>0.0167</v>
      </c>
      <c r="R277" s="222">
        <f>Q277*H277</f>
        <v>8.5670999999999999</v>
      </c>
      <c r="S277" s="222">
        <v>0</v>
      </c>
      <c r="T277" s="223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24" t="s">
        <v>175</v>
      </c>
      <c r="AT277" s="224" t="s">
        <v>234</v>
      </c>
      <c r="AU277" s="224" t="s">
        <v>84</v>
      </c>
      <c r="AY277" s="16" t="s">
        <v>128</v>
      </c>
      <c r="BE277" s="225">
        <f>IF(N277="základní",J277,0)</f>
        <v>333450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6" t="s">
        <v>82</v>
      </c>
      <c r="BK277" s="225">
        <f>ROUND(I277*H277,2)</f>
        <v>333450</v>
      </c>
      <c r="BL277" s="16" t="s">
        <v>175</v>
      </c>
      <c r="BM277" s="224" t="s">
        <v>468</v>
      </c>
    </row>
    <row r="278" s="2" customFormat="1">
      <c r="A278" s="33"/>
      <c r="B278" s="34"/>
      <c r="C278" s="35"/>
      <c r="D278" s="226" t="s">
        <v>135</v>
      </c>
      <c r="E278" s="35"/>
      <c r="F278" s="227" t="s">
        <v>469</v>
      </c>
      <c r="G278" s="35"/>
      <c r="H278" s="35"/>
      <c r="I278" s="35"/>
      <c r="J278" s="35"/>
      <c r="K278" s="35"/>
      <c r="L278" s="36"/>
      <c r="M278" s="228"/>
      <c r="N278" s="229"/>
      <c r="O278" s="85"/>
      <c r="P278" s="85"/>
      <c r="Q278" s="85"/>
      <c r="R278" s="85"/>
      <c r="S278" s="85"/>
      <c r="T278" s="86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135</v>
      </c>
      <c r="AU278" s="16" t="s">
        <v>84</v>
      </c>
    </row>
    <row r="279" s="13" customFormat="1">
      <c r="A279" s="13"/>
      <c r="B279" s="230"/>
      <c r="C279" s="231"/>
      <c r="D279" s="226" t="s">
        <v>188</v>
      </c>
      <c r="E279" s="232" t="s">
        <v>1</v>
      </c>
      <c r="F279" s="233" t="s">
        <v>470</v>
      </c>
      <c r="G279" s="231"/>
      <c r="H279" s="234">
        <v>513</v>
      </c>
      <c r="I279" s="231"/>
      <c r="J279" s="231"/>
      <c r="K279" s="231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188</v>
      </c>
      <c r="AU279" s="239" t="s">
        <v>84</v>
      </c>
      <c r="AV279" s="13" t="s">
        <v>84</v>
      </c>
      <c r="AW279" s="13" t="s">
        <v>29</v>
      </c>
      <c r="AX279" s="13" t="s">
        <v>82</v>
      </c>
      <c r="AY279" s="239" t="s">
        <v>128</v>
      </c>
    </row>
    <row r="280" s="2" customFormat="1" ht="21.75" customHeight="1">
      <c r="A280" s="33"/>
      <c r="B280" s="34"/>
      <c r="C280" s="213" t="s">
        <v>471</v>
      </c>
      <c r="D280" s="213" t="s">
        <v>129</v>
      </c>
      <c r="E280" s="214" t="s">
        <v>472</v>
      </c>
      <c r="F280" s="215" t="s">
        <v>473</v>
      </c>
      <c r="G280" s="216" t="s">
        <v>132</v>
      </c>
      <c r="H280" s="217">
        <v>171</v>
      </c>
      <c r="I280" s="218">
        <v>398</v>
      </c>
      <c r="J280" s="218">
        <f>ROUND(I280*H280,2)</f>
        <v>68058</v>
      </c>
      <c r="K280" s="219"/>
      <c r="L280" s="36"/>
      <c r="M280" s="220" t="s">
        <v>1</v>
      </c>
      <c r="N280" s="221" t="s">
        <v>39</v>
      </c>
      <c r="O280" s="222">
        <v>0.46800000000000003</v>
      </c>
      <c r="P280" s="222">
        <f>O280*H280</f>
        <v>80.028000000000006</v>
      </c>
      <c r="Q280" s="222">
        <v>0.00020000000000000001</v>
      </c>
      <c r="R280" s="222">
        <f>Q280*H280</f>
        <v>0.034200000000000001</v>
      </c>
      <c r="S280" s="222">
        <v>0</v>
      </c>
      <c r="T280" s="223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24" t="s">
        <v>175</v>
      </c>
      <c r="AT280" s="224" t="s">
        <v>129</v>
      </c>
      <c r="AU280" s="224" t="s">
        <v>84</v>
      </c>
      <c r="AY280" s="16" t="s">
        <v>128</v>
      </c>
      <c r="BE280" s="225">
        <f>IF(N280="základní",J280,0)</f>
        <v>68058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6" t="s">
        <v>82</v>
      </c>
      <c r="BK280" s="225">
        <f>ROUND(I280*H280,2)</f>
        <v>68058</v>
      </c>
      <c r="BL280" s="16" t="s">
        <v>175</v>
      </c>
      <c r="BM280" s="224" t="s">
        <v>474</v>
      </c>
    </row>
    <row r="281" s="2" customFormat="1">
      <c r="A281" s="33"/>
      <c r="B281" s="34"/>
      <c r="C281" s="35"/>
      <c r="D281" s="226" t="s">
        <v>135</v>
      </c>
      <c r="E281" s="35"/>
      <c r="F281" s="227" t="s">
        <v>475</v>
      </c>
      <c r="G281" s="35"/>
      <c r="H281" s="35"/>
      <c r="I281" s="35"/>
      <c r="J281" s="35"/>
      <c r="K281" s="35"/>
      <c r="L281" s="36"/>
      <c r="M281" s="228"/>
      <c r="N281" s="229"/>
      <c r="O281" s="85"/>
      <c r="P281" s="85"/>
      <c r="Q281" s="85"/>
      <c r="R281" s="85"/>
      <c r="S281" s="85"/>
      <c r="T281" s="86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135</v>
      </c>
      <c r="AU281" s="16" t="s">
        <v>84</v>
      </c>
    </row>
    <row r="282" s="2" customFormat="1" ht="21.75" customHeight="1">
      <c r="A282" s="33"/>
      <c r="B282" s="34"/>
      <c r="C282" s="213" t="s">
        <v>476</v>
      </c>
      <c r="D282" s="213" t="s">
        <v>129</v>
      </c>
      <c r="E282" s="214" t="s">
        <v>477</v>
      </c>
      <c r="F282" s="215" t="s">
        <v>478</v>
      </c>
      <c r="G282" s="216" t="s">
        <v>153</v>
      </c>
      <c r="H282" s="217">
        <v>17.100000000000001</v>
      </c>
      <c r="I282" s="218">
        <v>1210</v>
      </c>
      <c r="J282" s="218">
        <f>ROUND(I282*H282,2)</f>
        <v>20691</v>
      </c>
      <c r="K282" s="219"/>
      <c r="L282" s="36"/>
      <c r="M282" s="220" t="s">
        <v>1</v>
      </c>
      <c r="N282" s="221" t="s">
        <v>39</v>
      </c>
      <c r="O282" s="222">
        <v>1.2989999999999999</v>
      </c>
      <c r="P282" s="222">
        <f>O282*H282</f>
        <v>22.212900000000001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24" t="s">
        <v>175</v>
      </c>
      <c r="AT282" s="224" t="s">
        <v>129</v>
      </c>
      <c r="AU282" s="224" t="s">
        <v>84</v>
      </c>
      <c r="AY282" s="16" t="s">
        <v>128</v>
      </c>
      <c r="BE282" s="225">
        <f>IF(N282="základní",J282,0)</f>
        <v>20691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6" t="s">
        <v>82</v>
      </c>
      <c r="BK282" s="225">
        <f>ROUND(I282*H282,2)</f>
        <v>20691</v>
      </c>
      <c r="BL282" s="16" t="s">
        <v>175</v>
      </c>
      <c r="BM282" s="224" t="s">
        <v>479</v>
      </c>
    </row>
    <row r="283" s="2" customFormat="1">
      <c r="A283" s="33"/>
      <c r="B283" s="34"/>
      <c r="C283" s="35"/>
      <c r="D283" s="226" t="s">
        <v>135</v>
      </c>
      <c r="E283" s="35"/>
      <c r="F283" s="227" t="s">
        <v>480</v>
      </c>
      <c r="G283" s="35"/>
      <c r="H283" s="35"/>
      <c r="I283" s="35"/>
      <c r="J283" s="35"/>
      <c r="K283" s="35"/>
      <c r="L283" s="36"/>
      <c r="M283" s="228"/>
      <c r="N283" s="229"/>
      <c r="O283" s="85"/>
      <c r="P283" s="85"/>
      <c r="Q283" s="85"/>
      <c r="R283" s="85"/>
      <c r="S283" s="85"/>
      <c r="T283" s="86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135</v>
      </c>
      <c r="AU283" s="16" t="s">
        <v>84</v>
      </c>
    </row>
    <row r="284" s="13" customFormat="1">
      <c r="A284" s="13"/>
      <c r="B284" s="230"/>
      <c r="C284" s="231"/>
      <c r="D284" s="226" t="s">
        <v>188</v>
      </c>
      <c r="E284" s="232" t="s">
        <v>1</v>
      </c>
      <c r="F284" s="233" t="s">
        <v>481</v>
      </c>
      <c r="G284" s="231"/>
      <c r="H284" s="234">
        <v>17.100000000000001</v>
      </c>
      <c r="I284" s="231"/>
      <c r="J284" s="231"/>
      <c r="K284" s="231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188</v>
      </c>
      <c r="AU284" s="239" t="s">
        <v>84</v>
      </c>
      <c r="AV284" s="13" t="s">
        <v>84</v>
      </c>
      <c r="AW284" s="13" t="s">
        <v>29</v>
      </c>
      <c r="AX284" s="13" t="s">
        <v>82</v>
      </c>
      <c r="AY284" s="239" t="s">
        <v>128</v>
      </c>
    </row>
    <row r="285" s="2" customFormat="1" ht="16.5" customHeight="1">
      <c r="A285" s="33"/>
      <c r="B285" s="34"/>
      <c r="C285" s="240" t="s">
        <v>482</v>
      </c>
      <c r="D285" s="240" t="s">
        <v>234</v>
      </c>
      <c r="E285" s="241" t="s">
        <v>483</v>
      </c>
      <c r="F285" s="242" t="s">
        <v>484</v>
      </c>
      <c r="G285" s="243" t="s">
        <v>164</v>
      </c>
      <c r="H285" s="244">
        <v>40.799999999999997</v>
      </c>
      <c r="I285" s="245">
        <v>6255</v>
      </c>
      <c r="J285" s="245">
        <f>ROUND(I285*H285,2)</f>
        <v>255204</v>
      </c>
      <c r="K285" s="246"/>
      <c r="L285" s="247"/>
      <c r="M285" s="248" t="s">
        <v>1</v>
      </c>
      <c r="N285" s="249" t="s">
        <v>39</v>
      </c>
      <c r="O285" s="222">
        <v>0</v>
      </c>
      <c r="P285" s="222">
        <f>O285*H285</f>
        <v>0</v>
      </c>
      <c r="Q285" s="222">
        <v>0.75</v>
      </c>
      <c r="R285" s="222">
        <f>Q285*H285</f>
        <v>30.599999999999998</v>
      </c>
      <c r="S285" s="222">
        <v>0</v>
      </c>
      <c r="T285" s="223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24" t="s">
        <v>175</v>
      </c>
      <c r="AT285" s="224" t="s">
        <v>234</v>
      </c>
      <c r="AU285" s="224" t="s">
        <v>84</v>
      </c>
      <c r="AY285" s="16" t="s">
        <v>128</v>
      </c>
      <c r="BE285" s="225">
        <f>IF(N285="základní",J285,0)</f>
        <v>255204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6" t="s">
        <v>82</v>
      </c>
      <c r="BK285" s="225">
        <f>ROUND(I285*H285,2)</f>
        <v>255204</v>
      </c>
      <c r="BL285" s="16" t="s">
        <v>175</v>
      </c>
      <c r="BM285" s="224" t="s">
        <v>485</v>
      </c>
    </row>
    <row r="286" s="2" customFormat="1">
      <c r="A286" s="33"/>
      <c r="B286" s="34"/>
      <c r="C286" s="35"/>
      <c r="D286" s="226" t="s">
        <v>135</v>
      </c>
      <c r="E286" s="35"/>
      <c r="F286" s="227" t="s">
        <v>484</v>
      </c>
      <c r="G286" s="35"/>
      <c r="H286" s="35"/>
      <c r="I286" s="35"/>
      <c r="J286" s="35"/>
      <c r="K286" s="35"/>
      <c r="L286" s="36"/>
      <c r="M286" s="228"/>
      <c r="N286" s="229"/>
      <c r="O286" s="85"/>
      <c r="P286" s="85"/>
      <c r="Q286" s="85"/>
      <c r="R286" s="85"/>
      <c r="S286" s="85"/>
      <c r="T286" s="86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135</v>
      </c>
      <c r="AU286" s="16" t="s">
        <v>84</v>
      </c>
    </row>
    <row r="287" s="13" customFormat="1">
      <c r="A287" s="13"/>
      <c r="B287" s="230"/>
      <c r="C287" s="231"/>
      <c r="D287" s="226" t="s">
        <v>188</v>
      </c>
      <c r="E287" s="232" t="s">
        <v>1</v>
      </c>
      <c r="F287" s="233" t="s">
        <v>486</v>
      </c>
      <c r="G287" s="231"/>
      <c r="H287" s="234">
        <v>40.799999999999997</v>
      </c>
      <c r="I287" s="231"/>
      <c r="J287" s="231"/>
      <c r="K287" s="231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188</v>
      </c>
      <c r="AU287" s="239" t="s">
        <v>84</v>
      </c>
      <c r="AV287" s="13" t="s">
        <v>84</v>
      </c>
      <c r="AW287" s="13" t="s">
        <v>29</v>
      </c>
      <c r="AX287" s="13" t="s">
        <v>82</v>
      </c>
      <c r="AY287" s="239" t="s">
        <v>128</v>
      </c>
    </row>
    <row r="288" s="2" customFormat="1" ht="16.5" customHeight="1">
      <c r="A288" s="33"/>
      <c r="B288" s="34"/>
      <c r="C288" s="213" t="s">
        <v>487</v>
      </c>
      <c r="D288" s="213" t="s">
        <v>129</v>
      </c>
      <c r="E288" s="214" t="s">
        <v>488</v>
      </c>
      <c r="F288" s="215" t="s">
        <v>489</v>
      </c>
      <c r="G288" s="216" t="s">
        <v>153</v>
      </c>
      <c r="H288" s="217">
        <v>680</v>
      </c>
      <c r="I288" s="218">
        <v>170</v>
      </c>
      <c r="J288" s="218">
        <f>ROUND(I288*H288,2)</f>
        <v>115600</v>
      </c>
      <c r="K288" s="219"/>
      <c r="L288" s="36"/>
      <c r="M288" s="220" t="s">
        <v>1</v>
      </c>
      <c r="N288" s="221" t="s">
        <v>39</v>
      </c>
      <c r="O288" s="222">
        <v>1.4199999999999999</v>
      </c>
      <c r="P288" s="222">
        <f>O288*H288</f>
        <v>965.59999999999991</v>
      </c>
      <c r="Q288" s="222">
        <v>0.03569</v>
      </c>
      <c r="R288" s="222">
        <f>Q288*H288</f>
        <v>24.269199999999998</v>
      </c>
      <c r="S288" s="222">
        <v>0</v>
      </c>
      <c r="T288" s="223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24" t="s">
        <v>133</v>
      </c>
      <c r="AT288" s="224" t="s">
        <v>129</v>
      </c>
      <c r="AU288" s="224" t="s">
        <v>84</v>
      </c>
      <c r="AY288" s="16" t="s">
        <v>128</v>
      </c>
      <c r="BE288" s="225">
        <f>IF(N288="základní",J288,0)</f>
        <v>115600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6" t="s">
        <v>82</v>
      </c>
      <c r="BK288" s="225">
        <f>ROUND(I288*H288,2)</f>
        <v>115600</v>
      </c>
      <c r="BL288" s="16" t="s">
        <v>133</v>
      </c>
      <c r="BM288" s="224" t="s">
        <v>490</v>
      </c>
    </row>
    <row r="289" s="2" customFormat="1">
      <c r="A289" s="33"/>
      <c r="B289" s="34"/>
      <c r="C289" s="35"/>
      <c r="D289" s="226" t="s">
        <v>135</v>
      </c>
      <c r="E289" s="35"/>
      <c r="F289" s="227" t="s">
        <v>489</v>
      </c>
      <c r="G289" s="35"/>
      <c r="H289" s="35"/>
      <c r="I289" s="35"/>
      <c r="J289" s="35"/>
      <c r="K289" s="35"/>
      <c r="L289" s="36"/>
      <c r="M289" s="228"/>
      <c r="N289" s="229"/>
      <c r="O289" s="85"/>
      <c r="P289" s="85"/>
      <c r="Q289" s="85"/>
      <c r="R289" s="85"/>
      <c r="S289" s="85"/>
      <c r="T289" s="86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135</v>
      </c>
      <c r="AU289" s="16" t="s">
        <v>84</v>
      </c>
    </row>
    <row r="290" s="13" customFormat="1">
      <c r="A290" s="13"/>
      <c r="B290" s="230"/>
      <c r="C290" s="231"/>
      <c r="D290" s="226" t="s">
        <v>188</v>
      </c>
      <c r="E290" s="232" t="s">
        <v>1</v>
      </c>
      <c r="F290" s="233" t="s">
        <v>491</v>
      </c>
      <c r="G290" s="231"/>
      <c r="H290" s="234">
        <v>680</v>
      </c>
      <c r="I290" s="231"/>
      <c r="J290" s="231"/>
      <c r="K290" s="231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188</v>
      </c>
      <c r="AU290" s="239" t="s">
        <v>84</v>
      </c>
      <c r="AV290" s="13" t="s">
        <v>84</v>
      </c>
      <c r="AW290" s="13" t="s">
        <v>29</v>
      </c>
      <c r="AX290" s="13" t="s">
        <v>82</v>
      </c>
      <c r="AY290" s="239" t="s">
        <v>128</v>
      </c>
    </row>
    <row r="291" s="2" customFormat="1" ht="21.75" customHeight="1">
      <c r="A291" s="33"/>
      <c r="B291" s="34"/>
      <c r="C291" s="213" t="s">
        <v>492</v>
      </c>
      <c r="D291" s="213" t="s">
        <v>129</v>
      </c>
      <c r="E291" s="214" t="s">
        <v>493</v>
      </c>
      <c r="F291" s="215" t="s">
        <v>494</v>
      </c>
      <c r="G291" s="216" t="s">
        <v>349</v>
      </c>
      <c r="H291" s="217">
        <v>70</v>
      </c>
      <c r="I291" s="218">
        <v>388</v>
      </c>
      <c r="J291" s="218">
        <f>ROUND(I291*H291,2)</f>
        <v>27160</v>
      </c>
      <c r="K291" s="219"/>
      <c r="L291" s="36"/>
      <c r="M291" s="220" t="s">
        <v>1</v>
      </c>
      <c r="N291" s="221" t="s">
        <v>39</v>
      </c>
      <c r="O291" s="222">
        <v>1.2589999999999999</v>
      </c>
      <c r="P291" s="222">
        <f>O291*H291</f>
        <v>88.129999999999995</v>
      </c>
      <c r="Q291" s="222">
        <v>0</v>
      </c>
      <c r="R291" s="222">
        <f>Q291*H291</f>
        <v>0</v>
      </c>
      <c r="S291" s="222">
        <v>0.252</v>
      </c>
      <c r="T291" s="223">
        <f>S291*H291</f>
        <v>17.640000000000001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24" t="s">
        <v>133</v>
      </c>
      <c r="AT291" s="224" t="s">
        <v>129</v>
      </c>
      <c r="AU291" s="224" t="s">
        <v>84</v>
      </c>
      <c r="AY291" s="16" t="s">
        <v>128</v>
      </c>
      <c r="BE291" s="225">
        <f>IF(N291="základní",J291,0)</f>
        <v>27160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6" t="s">
        <v>82</v>
      </c>
      <c r="BK291" s="225">
        <f>ROUND(I291*H291,2)</f>
        <v>27160</v>
      </c>
      <c r="BL291" s="16" t="s">
        <v>133</v>
      </c>
      <c r="BM291" s="224" t="s">
        <v>495</v>
      </c>
    </row>
    <row r="292" s="2" customFormat="1">
      <c r="A292" s="33"/>
      <c r="B292" s="34"/>
      <c r="C292" s="35"/>
      <c r="D292" s="226" t="s">
        <v>135</v>
      </c>
      <c r="E292" s="35"/>
      <c r="F292" s="227" t="s">
        <v>496</v>
      </c>
      <c r="G292" s="35"/>
      <c r="H292" s="35"/>
      <c r="I292" s="35"/>
      <c r="J292" s="35"/>
      <c r="K292" s="35"/>
      <c r="L292" s="36"/>
      <c r="M292" s="228"/>
      <c r="N292" s="229"/>
      <c r="O292" s="85"/>
      <c r="P292" s="85"/>
      <c r="Q292" s="85"/>
      <c r="R292" s="85"/>
      <c r="S292" s="85"/>
      <c r="T292" s="86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135</v>
      </c>
      <c r="AU292" s="16" t="s">
        <v>84</v>
      </c>
    </row>
    <row r="293" s="13" customFormat="1">
      <c r="A293" s="13"/>
      <c r="B293" s="230"/>
      <c r="C293" s="231"/>
      <c r="D293" s="226" t="s">
        <v>188</v>
      </c>
      <c r="E293" s="232" t="s">
        <v>1</v>
      </c>
      <c r="F293" s="233" t="s">
        <v>497</v>
      </c>
      <c r="G293" s="231"/>
      <c r="H293" s="234">
        <v>70</v>
      </c>
      <c r="I293" s="231"/>
      <c r="J293" s="231"/>
      <c r="K293" s="231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188</v>
      </c>
      <c r="AU293" s="239" t="s">
        <v>84</v>
      </c>
      <c r="AV293" s="13" t="s">
        <v>84</v>
      </c>
      <c r="AW293" s="13" t="s">
        <v>29</v>
      </c>
      <c r="AX293" s="13" t="s">
        <v>82</v>
      </c>
      <c r="AY293" s="239" t="s">
        <v>128</v>
      </c>
    </row>
    <row r="294" s="12" customFormat="1" ht="22.8" customHeight="1">
      <c r="A294" s="12"/>
      <c r="B294" s="200"/>
      <c r="C294" s="201"/>
      <c r="D294" s="202" t="s">
        <v>73</v>
      </c>
      <c r="E294" s="260" t="s">
        <v>498</v>
      </c>
      <c r="F294" s="260" t="s">
        <v>499</v>
      </c>
      <c r="G294" s="201"/>
      <c r="H294" s="201"/>
      <c r="I294" s="201"/>
      <c r="J294" s="261">
        <f>BK294</f>
        <v>514410.65999999997</v>
      </c>
      <c r="K294" s="201"/>
      <c r="L294" s="205"/>
      <c r="M294" s="206"/>
      <c r="N294" s="207"/>
      <c r="O294" s="207"/>
      <c r="P294" s="208">
        <f>SUM(P295:P297)</f>
        <v>520.722444</v>
      </c>
      <c r="Q294" s="207"/>
      <c r="R294" s="208">
        <f>SUM(R295:R297)</f>
        <v>0</v>
      </c>
      <c r="S294" s="207"/>
      <c r="T294" s="209">
        <f>SUM(T295:T297)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0" t="s">
        <v>82</v>
      </c>
      <c r="AT294" s="211" t="s">
        <v>73</v>
      </c>
      <c r="AU294" s="211" t="s">
        <v>82</v>
      </c>
      <c r="AY294" s="210" t="s">
        <v>128</v>
      </c>
      <c r="BK294" s="212">
        <f>SUM(BK295:BK297)</f>
        <v>514410.65999999997</v>
      </c>
    </row>
    <row r="295" s="2" customFormat="1" ht="33" customHeight="1">
      <c r="A295" s="33"/>
      <c r="B295" s="34"/>
      <c r="C295" s="213" t="s">
        <v>500</v>
      </c>
      <c r="D295" s="213" t="s">
        <v>129</v>
      </c>
      <c r="E295" s="214" t="s">
        <v>501</v>
      </c>
      <c r="F295" s="215" t="s">
        <v>502</v>
      </c>
      <c r="G295" s="216" t="s">
        <v>214</v>
      </c>
      <c r="H295" s="217">
        <v>7889.7340000000004</v>
      </c>
      <c r="I295" s="218">
        <v>65.200000000000003</v>
      </c>
      <c r="J295" s="218">
        <f>ROUND(I295*H295,2)</f>
        <v>514410.65999999997</v>
      </c>
      <c r="K295" s="219"/>
      <c r="L295" s="36"/>
      <c r="M295" s="220" t="s">
        <v>1</v>
      </c>
      <c r="N295" s="221" t="s">
        <v>39</v>
      </c>
      <c r="O295" s="222">
        <v>0.066000000000000003</v>
      </c>
      <c r="P295" s="222">
        <f>O295*H295</f>
        <v>520.722444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24" t="s">
        <v>133</v>
      </c>
      <c r="AT295" s="224" t="s">
        <v>129</v>
      </c>
      <c r="AU295" s="224" t="s">
        <v>84</v>
      </c>
      <c r="AY295" s="16" t="s">
        <v>128</v>
      </c>
      <c r="BE295" s="225">
        <f>IF(N295="základní",J295,0)</f>
        <v>514410.65999999997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6" t="s">
        <v>82</v>
      </c>
      <c r="BK295" s="225">
        <f>ROUND(I295*H295,2)</f>
        <v>514410.65999999997</v>
      </c>
      <c r="BL295" s="16" t="s">
        <v>133</v>
      </c>
      <c r="BM295" s="224" t="s">
        <v>503</v>
      </c>
    </row>
    <row r="296" s="2" customFormat="1">
      <c r="A296" s="33"/>
      <c r="B296" s="34"/>
      <c r="C296" s="35"/>
      <c r="D296" s="226" t="s">
        <v>135</v>
      </c>
      <c r="E296" s="35"/>
      <c r="F296" s="227" t="s">
        <v>504</v>
      </c>
      <c r="G296" s="35"/>
      <c r="H296" s="35"/>
      <c r="I296" s="35"/>
      <c r="J296" s="35"/>
      <c r="K296" s="35"/>
      <c r="L296" s="36"/>
      <c r="M296" s="228"/>
      <c r="N296" s="229"/>
      <c r="O296" s="85"/>
      <c r="P296" s="85"/>
      <c r="Q296" s="85"/>
      <c r="R296" s="85"/>
      <c r="S296" s="85"/>
      <c r="T296" s="86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135</v>
      </c>
      <c r="AU296" s="16" t="s">
        <v>84</v>
      </c>
    </row>
    <row r="297" s="13" customFormat="1">
      <c r="A297" s="13"/>
      <c r="B297" s="230"/>
      <c r="C297" s="231"/>
      <c r="D297" s="226" t="s">
        <v>188</v>
      </c>
      <c r="E297" s="232" t="s">
        <v>1</v>
      </c>
      <c r="F297" s="233" t="s">
        <v>505</v>
      </c>
      <c r="G297" s="231"/>
      <c r="H297" s="234">
        <v>7889.7340000000004</v>
      </c>
      <c r="I297" s="231"/>
      <c r="J297" s="231"/>
      <c r="K297" s="231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188</v>
      </c>
      <c r="AU297" s="239" t="s">
        <v>84</v>
      </c>
      <c r="AV297" s="13" t="s">
        <v>84</v>
      </c>
      <c r="AW297" s="13" t="s">
        <v>29</v>
      </c>
      <c r="AX297" s="13" t="s">
        <v>82</v>
      </c>
      <c r="AY297" s="239" t="s">
        <v>128</v>
      </c>
    </row>
    <row r="298" s="12" customFormat="1" ht="25.92" customHeight="1">
      <c r="A298" s="12"/>
      <c r="B298" s="200"/>
      <c r="C298" s="201"/>
      <c r="D298" s="202" t="s">
        <v>73</v>
      </c>
      <c r="E298" s="203" t="s">
        <v>506</v>
      </c>
      <c r="F298" s="203" t="s">
        <v>507</v>
      </c>
      <c r="G298" s="201"/>
      <c r="H298" s="201"/>
      <c r="I298" s="201"/>
      <c r="J298" s="204">
        <f>BK298</f>
        <v>128000</v>
      </c>
      <c r="K298" s="201"/>
      <c r="L298" s="205"/>
      <c r="M298" s="206"/>
      <c r="N298" s="207"/>
      <c r="O298" s="207"/>
      <c r="P298" s="208">
        <f>SUM(P299:P315)</f>
        <v>0</v>
      </c>
      <c r="Q298" s="207"/>
      <c r="R298" s="208">
        <f>SUM(R299:R315)</f>
        <v>0</v>
      </c>
      <c r="S298" s="207"/>
      <c r="T298" s="209">
        <f>SUM(T299:T315)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0" t="s">
        <v>150</v>
      </c>
      <c r="AT298" s="211" t="s">
        <v>73</v>
      </c>
      <c r="AU298" s="211" t="s">
        <v>74</v>
      </c>
      <c r="AY298" s="210" t="s">
        <v>128</v>
      </c>
      <c r="BK298" s="212">
        <f>SUM(BK299:BK315)</f>
        <v>128000</v>
      </c>
    </row>
    <row r="299" s="2" customFormat="1" ht="16.5" customHeight="1">
      <c r="A299" s="33"/>
      <c r="B299" s="34"/>
      <c r="C299" s="213" t="s">
        <v>508</v>
      </c>
      <c r="D299" s="213" t="s">
        <v>129</v>
      </c>
      <c r="E299" s="214" t="s">
        <v>509</v>
      </c>
      <c r="F299" s="215" t="s">
        <v>510</v>
      </c>
      <c r="G299" s="216" t="s">
        <v>438</v>
      </c>
      <c r="H299" s="217">
        <v>1</v>
      </c>
      <c r="I299" s="218">
        <v>15000</v>
      </c>
      <c r="J299" s="218">
        <f>ROUND(I299*H299,2)</f>
        <v>15000</v>
      </c>
      <c r="K299" s="219"/>
      <c r="L299" s="36"/>
      <c r="M299" s="220" t="s">
        <v>1</v>
      </c>
      <c r="N299" s="221" t="s">
        <v>39</v>
      </c>
      <c r="O299" s="222">
        <v>0</v>
      </c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24" t="s">
        <v>175</v>
      </c>
      <c r="AT299" s="224" t="s">
        <v>129</v>
      </c>
      <c r="AU299" s="224" t="s">
        <v>82</v>
      </c>
      <c r="AY299" s="16" t="s">
        <v>128</v>
      </c>
      <c r="BE299" s="225">
        <f>IF(N299="základní",J299,0)</f>
        <v>15000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6" t="s">
        <v>82</v>
      </c>
      <c r="BK299" s="225">
        <f>ROUND(I299*H299,2)</f>
        <v>15000</v>
      </c>
      <c r="BL299" s="16" t="s">
        <v>175</v>
      </c>
      <c r="BM299" s="224" t="s">
        <v>511</v>
      </c>
    </row>
    <row r="300" s="2" customFormat="1">
      <c r="A300" s="33"/>
      <c r="B300" s="34"/>
      <c r="C300" s="35"/>
      <c r="D300" s="226" t="s">
        <v>135</v>
      </c>
      <c r="E300" s="35"/>
      <c r="F300" s="227" t="s">
        <v>510</v>
      </c>
      <c r="G300" s="35"/>
      <c r="H300" s="35"/>
      <c r="I300" s="35"/>
      <c r="J300" s="35"/>
      <c r="K300" s="35"/>
      <c r="L300" s="36"/>
      <c r="M300" s="228"/>
      <c r="N300" s="229"/>
      <c r="O300" s="85"/>
      <c r="P300" s="85"/>
      <c r="Q300" s="85"/>
      <c r="R300" s="85"/>
      <c r="S300" s="85"/>
      <c r="T300" s="86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135</v>
      </c>
      <c r="AU300" s="16" t="s">
        <v>82</v>
      </c>
    </row>
    <row r="301" s="2" customFormat="1" ht="16.5" customHeight="1">
      <c r="A301" s="33"/>
      <c r="B301" s="34"/>
      <c r="C301" s="213" t="s">
        <v>512</v>
      </c>
      <c r="D301" s="213" t="s">
        <v>129</v>
      </c>
      <c r="E301" s="214" t="s">
        <v>513</v>
      </c>
      <c r="F301" s="215" t="s">
        <v>514</v>
      </c>
      <c r="G301" s="216" t="s">
        <v>438</v>
      </c>
      <c r="H301" s="217">
        <v>1</v>
      </c>
      <c r="I301" s="218">
        <v>30000</v>
      </c>
      <c r="J301" s="218">
        <f>ROUND(I301*H301,2)</f>
        <v>30000</v>
      </c>
      <c r="K301" s="219"/>
      <c r="L301" s="36"/>
      <c r="M301" s="220" t="s">
        <v>1</v>
      </c>
      <c r="N301" s="221" t="s">
        <v>39</v>
      </c>
      <c r="O301" s="222">
        <v>0</v>
      </c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24" t="s">
        <v>175</v>
      </c>
      <c r="AT301" s="224" t="s">
        <v>129</v>
      </c>
      <c r="AU301" s="224" t="s">
        <v>82</v>
      </c>
      <c r="AY301" s="16" t="s">
        <v>128</v>
      </c>
      <c r="BE301" s="225">
        <f>IF(N301="základní",J301,0)</f>
        <v>30000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6" t="s">
        <v>82</v>
      </c>
      <c r="BK301" s="225">
        <f>ROUND(I301*H301,2)</f>
        <v>30000</v>
      </c>
      <c r="BL301" s="16" t="s">
        <v>175</v>
      </c>
      <c r="BM301" s="224" t="s">
        <v>515</v>
      </c>
    </row>
    <row r="302" s="2" customFormat="1">
      <c r="A302" s="33"/>
      <c r="B302" s="34"/>
      <c r="C302" s="35"/>
      <c r="D302" s="226" t="s">
        <v>135</v>
      </c>
      <c r="E302" s="35"/>
      <c r="F302" s="227" t="s">
        <v>514</v>
      </c>
      <c r="G302" s="35"/>
      <c r="H302" s="35"/>
      <c r="I302" s="35"/>
      <c r="J302" s="35"/>
      <c r="K302" s="35"/>
      <c r="L302" s="36"/>
      <c r="M302" s="228"/>
      <c r="N302" s="229"/>
      <c r="O302" s="85"/>
      <c r="P302" s="85"/>
      <c r="Q302" s="85"/>
      <c r="R302" s="85"/>
      <c r="S302" s="85"/>
      <c r="T302" s="86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135</v>
      </c>
      <c r="AU302" s="16" t="s">
        <v>82</v>
      </c>
    </row>
    <row r="303" s="2" customFormat="1" ht="16.5" customHeight="1">
      <c r="A303" s="33"/>
      <c r="B303" s="34"/>
      <c r="C303" s="213" t="s">
        <v>516</v>
      </c>
      <c r="D303" s="213" t="s">
        <v>129</v>
      </c>
      <c r="E303" s="214" t="s">
        <v>517</v>
      </c>
      <c r="F303" s="215" t="s">
        <v>518</v>
      </c>
      <c r="G303" s="216" t="s">
        <v>438</v>
      </c>
      <c r="H303" s="217">
        <v>1</v>
      </c>
      <c r="I303" s="218">
        <v>30000</v>
      </c>
      <c r="J303" s="218">
        <f>ROUND(I303*H303,2)</f>
        <v>30000</v>
      </c>
      <c r="K303" s="219"/>
      <c r="L303" s="36"/>
      <c r="M303" s="220" t="s">
        <v>1</v>
      </c>
      <c r="N303" s="221" t="s">
        <v>39</v>
      </c>
      <c r="O303" s="222">
        <v>0</v>
      </c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24" t="s">
        <v>175</v>
      </c>
      <c r="AT303" s="224" t="s">
        <v>129</v>
      </c>
      <c r="AU303" s="224" t="s">
        <v>82</v>
      </c>
      <c r="AY303" s="16" t="s">
        <v>128</v>
      </c>
      <c r="BE303" s="225">
        <f>IF(N303="základní",J303,0)</f>
        <v>30000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6" t="s">
        <v>82</v>
      </c>
      <c r="BK303" s="225">
        <f>ROUND(I303*H303,2)</f>
        <v>30000</v>
      </c>
      <c r="BL303" s="16" t="s">
        <v>175</v>
      </c>
      <c r="BM303" s="224" t="s">
        <v>519</v>
      </c>
    </row>
    <row r="304" s="2" customFormat="1">
      <c r="A304" s="33"/>
      <c r="B304" s="34"/>
      <c r="C304" s="35"/>
      <c r="D304" s="226" t="s">
        <v>135</v>
      </c>
      <c r="E304" s="35"/>
      <c r="F304" s="227" t="s">
        <v>518</v>
      </c>
      <c r="G304" s="35"/>
      <c r="H304" s="35"/>
      <c r="I304" s="35"/>
      <c r="J304" s="35"/>
      <c r="K304" s="35"/>
      <c r="L304" s="36"/>
      <c r="M304" s="228"/>
      <c r="N304" s="229"/>
      <c r="O304" s="85"/>
      <c r="P304" s="85"/>
      <c r="Q304" s="85"/>
      <c r="R304" s="85"/>
      <c r="S304" s="85"/>
      <c r="T304" s="86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135</v>
      </c>
      <c r="AU304" s="16" t="s">
        <v>82</v>
      </c>
    </row>
    <row r="305" s="2" customFormat="1" ht="16.5" customHeight="1">
      <c r="A305" s="33"/>
      <c r="B305" s="34"/>
      <c r="C305" s="213" t="s">
        <v>520</v>
      </c>
      <c r="D305" s="213" t="s">
        <v>129</v>
      </c>
      <c r="E305" s="214" t="s">
        <v>521</v>
      </c>
      <c r="F305" s="215" t="s">
        <v>522</v>
      </c>
      <c r="G305" s="216" t="s">
        <v>438</v>
      </c>
      <c r="H305" s="217">
        <v>1</v>
      </c>
      <c r="I305" s="218">
        <v>10000</v>
      </c>
      <c r="J305" s="218">
        <f>ROUND(I305*H305,2)</f>
        <v>10000</v>
      </c>
      <c r="K305" s="219"/>
      <c r="L305" s="36"/>
      <c r="M305" s="220" t="s">
        <v>1</v>
      </c>
      <c r="N305" s="221" t="s">
        <v>39</v>
      </c>
      <c r="O305" s="222">
        <v>0</v>
      </c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24" t="s">
        <v>175</v>
      </c>
      <c r="AT305" s="224" t="s">
        <v>129</v>
      </c>
      <c r="AU305" s="224" t="s">
        <v>82</v>
      </c>
      <c r="AY305" s="16" t="s">
        <v>128</v>
      </c>
      <c r="BE305" s="225">
        <f>IF(N305="základní",J305,0)</f>
        <v>10000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6" t="s">
        <v>82</v>
      </c>
      <c r="BK305" s="225">
        <f>ROUND(I305*H305,2)</f>
        <v>10000</v>
      </c>
      <c r="BL305" s="16" t="s">
        <v>175</v>
      </c>
      <c r="BM305" s="224" t="s">
        <v>523</v>
      </c>
    </row>
    <row r="306" s="2" customFormat="1">
      <c r="A306" s="33"/>
      <c r="B306" s="34"/>
      <c r="C306" s="35"/>
      <c r="D306" s="226" t="s">
        <v>135</v>
      </c>
      <c r="E306" s="35"/>
      <c r="F306" s="227" t="s">
        <v>522</v>
      </c>
      <c r="G306" s="35"/>
      <c r="H306" s="35"/>
      <c r="I306" s="35"/>
      <c r="J306" s="35"/>
      <c r="K306" s="35"/>
      <c r="L306" s="36"/>
      <c r="M306" s="228"/>
      <c r="N306" s="229"/>
      <c r="O306" s="85"/>
      <c r="P306" s="85"/>
      <c r="Q306" s="85"/>
      <c r="R306" s="85"/>
      <c r="S306" s="85"/>
      <c r="T306" s="86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135</v>
      </c>
      <c r="AU306" s="16" t="s">
        <v>82</v>
      </c>
    </row>
    <row r="307" s="2" customFormat="1" ht="16.5" customHeight="1">
      <c r="A307" s="33"/>
      <c r="B307" s="34"/>
      <c r="C307" s="213" t="s">
        <v>524</v>
      </c>
      <c r="D307" s="213" t="s">
        <v>129</v>
      </c>
      <c r="E307" s="214" t="s">
        <v>525</v>
      </c>
      <c r="F307" s="215" t="s">
        <v>526</v>
      </c>
      <c r="G307" s="216" t="s">
        <v>527</v>
      </c>
      <c r="H307" s="217">
        <v>6</v>
      </c>
      <c r="I307" s="218">
        <v>3000</v>
      </c>
      <c r="J307" s="218">
        <f>ROUND(I307*H307,2)</f>
        <v>18000</v>
      </c>
      <c r="K307" s="219"/>
      <c r="L307" s="36"/>
      <c r="M307" s="220" t="s">
        <v>1</v>
      </c>
      <c r="N307" s="221" t="s">
        <v>39</v>
      </c>
      <c r="O307" s="222">
        <v>0</v>
      </c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24" t="s">
        <v>175</v>
      </c>
      <c r="AT307" s="224" t="s">
        <v>129</v>
      </c>
      <c r="AU307" s="224" t="s">
        <v>82</v>
      </c>
      <c r="AY307" s="16" t="s">
        <v>128</v>
      </c>
      <c r="BE307" s="225">
        <f>IF(N307="základní",J307,0)</f>
        <v>18000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6" t="s">
        <v>82</v>
      </c>
      <c r="BK307" s="225">
        <f>ROUND(I307*H307,2)</f>
        <v>18000</v>
      </c>
      <c r="BL307" s="16" t="s">
        <v>175</v>
      </c>
      <c r="BM307" s="224" t="s">
        <v>528</v>
      </c>
    </row>
    <row r="308" s="2" customFormat="1">
      <c r="A308" s="33"/>
      <c r="B308" s="34"/>
      <c r="C308" s="35"/>
      <c r="D308" s="226" t="s">
        <v>135</v>
      </c>
      <c r="E308" s="35"/>
      <c r="F308" s="227" t="s">
        <v>526</v>
      </c>
      <c r="G308" s="35"/>
      <c r="H308" s="35"/>
      <c r="I308" s="35"/>
      <c r="J308" s="35"/>
      <c r="K308" s="35"/>
      <c r="L308" s="36"/>
      <c r="M308" s="228"/>
      <c r="N308" s="229"/>
      <c r="O308" s="85"/>
      <c r="P308" s="85"/>
      <c r="Q308" s="85"/>
      <c r="R308" s="85"/>
      <c r="S308" s="85"/>
      <c r="T308" s="86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135</v>
      </c>
      <c r="AU308" s="16" t="s">
        <v>82</v>
      </c>
    </row>
    <row r="309" s="2" customFormat="1" ht="16.5" customHeight="1">
      <c r="A309" s="33"/>
      <c r="B309" s="34"/>
      <c r="C309" s="213" t="s">
        <v>529</v>
      </c>
      <c r="D309" s="213" t="s">
        <v>129</v>
      </c>
      <c r="E309" s="214" t="s">
        <v>530</v>
      </c>
      <c r="F309" s="215" t="s">
        <v>531</v>
      </c>
      <c r="G309" s="216" t="s">
        <v>438</v>
      </c>
      <c r="H309" s="217">
        <v>1</v>
      </c>
      <c r="I309" s="218">
        <v>5000</v>
      </c>
      <c r="J309" s="218">
        <f>ROUND(I309*H309,2)</f>
        <v>5000</v>
      </c>
      <c r="K309" s="219"/>
      <c r="L309" s="36"/>
      <c r="M309" s="220" t="s">
        <v>1</v>
      </c>
      <c r="N309" s="221" t="s">
        <v>39</v>
      </c>
      <c r="O309" s="222">
        <v>0</v>
      </c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24" t="s">
        <v>175</v>
      </c>
      <c r="AT309" s="224" t="s">
        <v>129</v>
      </c>
      <c r="AU309" s="224" t="s">
        <v>82</v>
      </c>
      <c r="AY309" s="16" t="s">
        <v>128</v>
      </c>
      <c r="BE309" s="225">
        <f>IF(N309="základní",J309,0)</f>
        <v>5000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6" t="s">
        <v>82</v>
      </c>
      <c r="BK309" s="225">
        <f>ROUND(I309*H309,2)</f>
        <v>5000</v>
      </c>
      <c r="BL309" s="16" t="s">
        <v>175</v>
      </c>
      <c r="BM309" s="224" t="s">
        <v>532</v>
      </c>
    </row>
    <row r="310" s="2" customFormat="1">
      <c r="A310" s="33"/>
      <c r="B310" s="34"/>
      <c r="C310" s="35"/>
      <c r="D310" s="226" t="s">
        <v>135</v>
      </c>
      <c r="E310" s="35"/>
      <c r="F310" s="227" t="s">
        <v>531</v>
      </c>
      <c r="G310" s="35"/>
      <c r="H310" s="35"/>
      <c r="I310" s="35"/>
      <c r="J310" s="35"/>
      <c r="K310" s="35"/>
      <c r="L310" s="36"/>
      <c r="M310" s="228"/>
      <c r="N310" s="229"/>
      <c r="O310" s="85"/>
      <c r="P310" s="85"/>
      <c r="Q310" s="85"/>
      <c r="R310" s="85"/>
      <c r="S310" s="85"/>
      <c r="T310" s="86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135</v>
      </c>
      <c r="AU310" s="16" t="s">
        <v>82</v>
      </c>
    </row>
    <row r="311" s="2" customFormat="1" ht="16.5" customHeight="1">
      <c r="A311" s="33"/>
      <c r="B311" s="34"/>
      <c r="C311" s="213" t="s">
        <v>533</v>
      </c>
      <c r="D311" s="213" t="s">
        <v>129</v>
      </c>
      <c r="E311" s="214" t="s">
        <v>534</v>
      </c>
      <c r="F311" s="215" t="s">
        <v>535</v>
      </c>
      <c r="G311" s="216" t="s">
        <v>438</v>
      </c>
      <c r="H311" s="217">
        <v>1</v>
      </c>
      <c r="I311" s="218">
        <v>10000</v>
      </c>
      <c r="J311" s="218">
        <f>ROUND(I311*H311,2)</f>
        <v>10000</v>
      </c>
      <c r="K311" s="219"/>
      <c r="L311" s="36"/>
      <c r="M311" s="220" t="s">
        <v>1</v>
      </c>
      <c r="N311" s="221" t="s">
        <v>39</v>
      </c>
      <c r="O311" s="222">
        <v>0</v>
      </c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24" t="s">
        <v>536</v>
      </c>
      <c r="AT311" s="224" t="s">
        <v>129</v>
      </c>
      <c r="AU311" s="224" t="s">
        <v>82</v>
      </c>
      <c r="AY311" s="16" t="s">
        <v>128</v>
      </c>
      <c r="BE311" s="225">
        <f>IF(N311="základní",J311,0)</f>
        <v>10000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6" t="s">
        <v>82</v>
      </c>
      <c r="BK311" s="225">
        <f>ROUND(I311*H311,2)</f>
        <v>10000</v>
      </c>
      <c r="BL311" s="16" t="s">
        <v>536</v>
      </c>
      <c r="BM311" s="224" t="s">
        <v>537</v>
      </c>
    </row>
    <row r="312" s="2" customFormat="1">
      <c r="A312" s="33"/>
      <c r="B312" s="34"/>
      <c r="C312" s="35"/>
      <c r="D312" s="226" t="s">
        <v>135</v>
      </c>
      <c r="E312" s="35"/>
      <c r="F312" s="227" t="s">
        <v>535</v>
      </c>
      <c r="G312" s="35"/>
      <c r="H312" s="35"/>
      <c r="I312" s="35"/>
      <c r="J312" s="35"/>
      <c r="K312" s="35"/>
      <c r="L312" s="36"/>
      <c r="M312" s="228"/>
      <c r="N312" s="229"/>
      <c r="O312" s="85"/>
      <c r="P312" s="85"/>
      <c r="Q312" s="85"/>
      <c r="R312" s="85"/>
      <c r="S312" s="85"/>
      <c r="T312" s="86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135</v>
      </c>
      <c r="AU312" s="16" t="s">
        <v>82</v>
      </c>
    </row>
    <row r="313" s="2" customFormat="1">
      <c r="A313" s="33"/>
      <c r="B313" s="34"/>
      <c r="C313" s="35"/>
      <c r="D313" s="226" t="s">
        <v>538</v>
      </c>
      <c r="E313" s="35"/>
      <c r="F313" s="262" t="s">
        <v>539</v>
      </c>
      <c r="G313" s="35"/>
      <c r="H313" s="35"/>
      <c r="I313" s="35"/>
      <c r="J313" s="35"/>
      <c r="K313" s="35"/>
      <c r="L313" s="36"/>
      <c r="M313" s="228"/>
      <c r="N313" s="229"/>
      <c r="O313" s="85"/>
      <c r="P313" s="85"/>
      <c r="Q313" s="85"/>
      <c r="R313" s="85"/>
      <c r="S313" s="85"/>
      <c r="T313" s="86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538</v>
      </c>
      <c r="AU313" s="16" t="s">
        <v>82</v>
      </c>
    </row>
    <row r="314" s="2" customFormat="1" ht="16.5" customHeight="1">
      <c r="A314" s="33"/>
      <c r="B314" s="34"/>
      <c r="C314" s="213" t="s">
        <v>540</v>
      </c>
      <c r="D314" s="213" t="s">
        <v>129</v>
      </c>
      <c r="E314" s="214" t="s">
        <v>541</v>
      </c>
      <c r="F314" s="215" t="s">
        <v>542</v>
      </c>
      <c r="G314" s="216" t="s">
        <v>438</v>
      </c>
      <c r="H314" s="217">
        <v>1</v>
      </c>
      <c r="I314" s="218">
        <v>10000</v>
      </c>
      <c r="J314" s="218">
        <f>ROUND(I314*H314,2)</f>
        <v>10000</v>
      </c>
      <c r="K314" s="219"/>
      <c r="L314" s="36"/>
      <c r="M314" s="220" t="s">
        <v>1</v>
      </c>
      <c r="N314" s="221" t="s">
        <v>39</v>
      </c>
      <c r="O314" s="222">
        <v>0</v>
      </c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24" t="s">
        <v>175</v>
      </c>
      <c r="AT314" s="224" t="s">
        <v>129</v>
      </c>
      <c r="AU314" s="224" t="s">
        <v>82</v>
      </c>
      <c r="AY314" s="16" t="s">
        <v>128</v>
      </c>
      <c r="BE314" s="225">
        <f>IF(N314="základní",J314,0)</f>
        <v>10000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6" t="s">
        <v>82</v>
      </c>
      <c r="BK314" s="225">
        <f>ROUND(I314*H314,2)</f>
        <v>10000</v>
      </c>
      <c r="BL314" s="16" t="s">
        <v>175</v>
      </c>
      <c r="BM314" s="224" t="s">
        <v>543</v>
      </c>
    </row>
    <row r="315" s="2" customFormat="1">
      <c r="A315" s="33"/>
      <c r="B315" s="34"/>
      <c r="C315" s="35"/>
      <c r="D315" s="226" t="s">
        <v>135</v>
      </c>
      <c r="E315" s="35"/>
      <c r="F315" s="227" t="s">
        <v>542</v>
      </c>
      <c r="G315" s="35"/>
      <c r="H315" s="35"/>
      <c r="I315" s="35"/>
      <c r="J315" s="35"/>
      <c r="K315" s="35"/>
      <c r="L315" s="36"/>
      <c r="M315" s="263"/>
      <c r="N315" s="264"/>
      <c r="O315" s="265"/>
      <c r="P315" s="265"/>
      <c r="Q315" s="265"/>
      <c r="R315" s="265"/>
      <c r="S315" s="265"/>
      <c r="T315" s="266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135</v>
      </c>
      <c r="AU315" s="16" t="s">
        <v>82</v>
      </c>
    </row>
    <row r="316" s="2" customFormat="1" ht="6.96" customHeight="1">
      <c r="A316" s="33"/>
      <c r="B316" s="60"/>
      <c r="C316" s="61"/>
      <c r="D316" s="61"/>
      <c r="E316" s="61"/>
      <c r="F316" s="61"/>
      <c r="G316" s="61"/>
      <c r="H316" s="61"/>
      <c r="I316" s="61"/>
      <c r="J316" s="61"/>
      <c r="K316" s="61"/>
      <c r="L316" s="36"/>
      <c r="M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</row>
  </sheetData>
  <sheetProtection sheet="1" autoFilter="0" formatColumns="0" formatRows="0" objects="1" scenarios="1" spinCount="100000" saltValue="qnoJUVywzOMsSQfJncrGzEmf+0WDFO9UdIBT7AWZ7TF14s2WmH8We9f93hjk+PZqdonD8PnRznp0zda2qkTsvA==" hashValue="vediV1fr9dszErSNYyPFZ7jrGbBVssgV/KXHO3n0yu4hXdALZ9OkZEuKMtRMhwdLCW4FuC9yRScyZqCR3oTW2Q==" algorithmName="SHA-512" password="CC35"/>
  <autoFilter ref="C123:K31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84</v>
      </c>
    </row>
    <row r="4" s="1" customFormat="1" ht="24.96" customHeight="1">
      <c r="B4" s="19"/>
      <c r="D4" s="136" t="s">
        <v>98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8" t="s">
        <v>14</v>
      </c>
      <c r="L6" s="19"/>
    </row>
    <row r="7" s="1" customFormat="1" ht="16.5" customHeight="1">
      <c r="B7" s="19"/>
      <c r="E7" s="139" t="str">
        <f>'Rekapitulace stavby'!K6</f>
        <v>Polní cesta PC10 - Horní Hynčina</v>
      </c>
      <c r="F7" s="138"/>
      <c r="G7" s="138"/>
      <c r="H7" s="138"/>
      <c r="L7" s="19"/>
    </row>
    <row r="8" s="2" customFormat="1" ht="12" customHeight="1">
      <c r="A8" s="33"/>
      <c r="B8" s="36"/>
      <c r="C8" s="33"/>
      <c r="D8" s="138" t="s">
        <v>99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0" t="s">
        <v>544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8" t="s">
        <v>16</v>
      </c>
      <c r="E11" s="33"/>
      <c r="F11" s="141" t="s">
        <v>1</v>
      </c>
      <c r="G11" s="33"/>
      <c r="H11" s="33"/>
      <c r="I11" s="138" t="s">
        <v>17</v>
      </c>
      <c r="J11" s="141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8" t="s">
        <v>18</v>
      </c>
      <c r="E12" s="33"/>
      <c r="F12" s="141" t="s">
        <v>19</v>
      </c>
      <c r="G12" s="33"/>
      <c r="H12" s="33"/>
      <c r="I12" s="138" t="s">
        <v>20</v>
      </c>
      <c r="J12" s="142" t="str">
        <f>'Rekapitulace stavby'!AN8</f>
        <v>11. 3. 2021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8" t="s">
        <v>22</v>
      </c>
      <c r="E14" s="33"/>
      <c r="F14" s="33"/>
      <c r="G14" s="33"/>
      <c r="H14" s="33"/>
      <c r="I14" s="138" t="s">
        <v>23</v>
      </c>
      <c r="J14" s="141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1" t="s">
        <v>24</v>
      </c>
      <c r="F15" s="33"/>
      <c r="G15" s="33"/>
      <c r="H15" s="33"/>
      <c r="I15" s="138" t="s">
        <v>25</v>
      </c>
      <c r="J15" s="141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8" t="s">
        <v>26</v>
      </c>
      <c r="E17" s="33"/>
      <c r="F17" s="33"/>
      <c r="G17" s="33"/>
      <c r="H17" s="33"/>
      <c r="I17" s="138" t="s">
        <v>23</v>
      </c>
      <c r="J17" s="141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1" t="str">
        <f>'Rekapitulace stavby'!E14</f>
        <v xml:space="preserve"> </v>
      </c>
      <c r="F18" s="141"/>
      <c r="G18" s="141"/>
      <c r="H18" s="141"/>
      <c r="I18" s="138" t="s">
        <v>25</v>
      </c>
      <c r="J18" s="141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8" t="s">
        <v>27</v>
      </c>
      <c r="E20" s="33"/>
      <c r="F20" s="33"/>
      <c r="G20" s="33"/>
      <c r="H20" s="33"/>
      <c r="I20" s="138" t="s">
        <v>23</v>
      </c>
      <c r="J20" s="141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1" t="s">
        <v>28</v>
      </c>
      <c r="F21" s="33"/>
      <c r="G21" s="33"/>
      <c r="H21" s="33"/>
      <c r="I21" s="138" t="s">
        <v>25</v>
      </c>
      <c r="J21" s="141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8" t="s">
        <v>30</v>
      </c>
      <c r="E23" s="33"/>
      <c r="F23" s="33"/>
      <c r="G23" s="33"/>
      <c r="H23" s="33"/>
      <c r="I23" s="138" t="s">
        <v>23</v>
      </c>
      <c r="J23" s="141" t="str">
        <f>IF('Rekapitulace stavby'!AN19="","",'Rekapitulace stavby'!AN19)</f>
        <v/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1" t="str">
        <f>IF('Rekapitulace stavby'!E20="","",'Rekapitulace stavby'!E20)</f>
        <v xml:space="preserve"> </v>
      </c>
      <c r="F24" s="33"/>
      <c r="G24" s="33"/>
      <c r="H24" s="33"/>
      <c r="I24" s="138" t="s">
        <v>25</v>
      </c>
      <c r="J24" s="141" t="str">
        <f>IF('Rekapitulace stavby'!AN20="","",'Rekapitulace stavby'!AN20)</f>
        <v/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8" t="s">
        <v>31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7"/>
      <c r="E29" s="147"/>
      <c r="F29" s="147"/>
      <c r="G29" s="147"/>
      <c r="H29" s="147"/>
      <c r="I29" s="147"/>
      <c r="J29" s="147"/>
      <c r="K29" s="147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6"/>
      <c r="C30" s="33"/>
      <c r="D30" s="148" t="s">
        <v>34</v>
      </c>
      <c r="E30" s="33"/>
      <c r="F30" s="33"/>
      <c r="G30" s="33"/>
      <c r="H30" s="33"/>
      <c r="I30" s="33"/>
      <c r="J30" s="149">
        <f>ROUND(J122, 2)</f>
        <v>13374134.199999999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6"/>
      <c r="C31" s="33"/>
      <c r="D31" s="147"/>
      <c r="E31" s="147"/>
      <c r="F31" s="147"/>
      <c r="G31" s="147"/>
      <c r="H31" s="147"/>
      <c r="I31" s="147"/>
      <c r="J31" s="147"/>
      <c r="K31" s="147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6"/>
      <c r="C32" s="33"/>
      <c r="D32" s="33"/>
      <c r="E32" s="33"/>
      <c r="F32" s="150" t="s">
        <v>36</v>
      </c>
      <c r="G32" s="33"/>
      <c r="H32" s="33"/>
      <c r="I32" s="150" t="s">
        <v>35</v>
      </c>
      <c r="J32" s="150" t="s">
        <v>37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38</v>
      </c>
      <c r="E33" s="138" t="s">
        <v>39</v>
      </c>
      <c r="F33" s="152">
        <f>ROUND((SUM(BE122:BE256)),  2)</f>
        <v>13374134.199999999</v>
      </c>
      <c r="G33" s="33"/>
      <c r="H33" s="33"/>
      <c r="I33" s="153">
        <v>0.20999999999999999</v>
      </c>
      <c r="J33" s="152">
        <f>ROUND(((SUM(BE122:BE256))*I33),  2)</f>
        <v>2808568.1800000002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6"/>
      <c r="C34" s="33"/>
      <c r="D34" s="33"/>
      <c r="E34" s="138" t="s">
        <v>40</v>
      </c>
      <c r="F34" s="152">
        <f>ROUND((SUM(BF122:BF256)),  2)</f>
        <v>0</v>
      </c>
      <c r="G34" s="33"/>
      <c r="H34" s="33"/>
      <c r="I34" s="153">
        <v>0.14999999999999999</v>
      </c>
      <c r="J34" s="152">
        <f>ROUND(((SUM(BF122:BF256))*I34),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6"/>
      <c r="C35" s="33"/>
      <c r="D35" s="33"/>
      <c r="E35" s="138" t="s">
        <v>41</v>
      </c>
      <c r="F35" s="152">
        <f>ROUND((SUM(BG122:BG256)),  2)</f>
        <v>0</v>
      </c>
      <c r="G35" s="33"/>
      <c r="H35" s="33"/>
      <c r="I35" s="153">
        <v>0.20999999999999999</v>
      </c>
      <c r="J35" s="152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6"/>
      <c r="C36" s="33"/>
      <c r="D36" s="33"/>
      <c r="E36" s="138" t="s">
        <v>42</v>
      </c>
      <c r="F36" s="152">
        <f>ROUND((SUM(BH122:BH256)),  2)</f>
        <v>0</v>
      </c>
      <c r="G36" s="33"/>
      <c r="H36" s="33"/>
      <c r="I36" s="153">
        <v>0.14999999999999999</v>
      </c>
      <c r="J36" s="152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33"/>
      <c r="E37" s="138" t="s">
        <v>43</v>
      </c>
      <c r="F37" s="152">
        <f>ROUND((SUM(BI122:BI256)),  2)</f>
        <v>0</v>
      </c>
      <c r="G37" s="33"/>
      <c r="H37" s="33"/>
      <c r="I37" s="153">
        <v>0</v>
      </c>
      <c r="J37" s="152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6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6"/>
      <c r="C39" s="154"/>
      <c r="D39" s="155" t="s">
        <v>44</v>
      </c>
      <c r="E39" s="156"/>
      <c r="F39" s="156"/>
      <c r="G39" s="157" t="s">
        <v>45</v>
      </c>
      <c r="H39" s="158" t="s">
        <v>46</v>
      </c>
      <c r="I39" s="156"/>
      <c r="J39" s="159">
        <f>SUM(J30:J37)</f>
        <v>16182702.379999999</v>
      </c>
      <c r="K39" s="160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7"/>
      <c r="D50" s="161" t="s">
        <v>47</v>
      </c>
      <c r="E50" s="162"/>
      <c r="F50" s="162"/>
      <c r="G50" s="161" t="s">
        <v>48</v>
      </c>
      <c r="H50" s="162"/>
      <c r="I50" s="162"/>
      <c r="J50" s="162"/>
      <c r="K50" s="162"/>
      <c r="L50" s="57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3"/>
      <c r="B61" s="36"/>
      <c r="C61" s="33"/>
      <c r="D61" s="163" t="s">
        <v>49</v>
      </c>
      <c r="E61" s="164"/>
      <c r="F61" s="165" t="s">
        <v>50</v>
      </c>
      <c r="G61" s="163" t="s">
        <v>49</v>
      </c>
      <c r="H61" s="164"/>
      <c r="I61" s="164"/>
      <c r="J61" s="166" t="s">
        <v>50</v>
      </c>
      <c r="K61" s="164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3"/>
      <c r="B65" s="36"/>
      <c r="C65" s="33"/>
      <c r="D65" s="161" t="s">
        <v>51</v>
      </c>
      <c r="E65" s="167"/>
      <c r="F65" s="167"/>
      <c r="G65" s="161" t="s">
        <v>52</v>
      </c>
      <c r="H65" s="167"/>
      <c r="I65" s="167"/>
      <c r="J65" s="167"/>
      <c r="K65" s="167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3"/>
      <c r="B76" s="36"/>
      <c r="C76" s="33"/>
      <c r="D76" s="163" t="s">
        <v>49</v>
      </c>
      <c r="E76" s="164"/>
      <c r="F76" s="165" t="s">
        <v>50</v>
      </c>
      <c r="G76" s="163" t="s">
        <v>49</v>
      </c>
      <c r="H76" s="164"/>
      <c r="I76" s="164"/>
      <c r="J76" s="166" t="s">
        <v>50</v>
      </c>
      <c r="K76" s="164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hidden="1" s="2" customFormat="1" ht="6.96" customHeight="1">
      <c r="A81" s="33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2" t="s">
        <v>101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8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72" t="str">
        <f>E7</f>
        <v>Polní cesta PC10 - Horní Hynčina</v>
      </c>
      <c r="F85" s="28"/>
      <c r="G85" s="28"/>
      <c r="H85" s="28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8" t="s">
        <v>99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>02 - Polní cesta PC10-SO-02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8" t="s">
        <v>18</v>
      </c>
      <c r="D89" s="35"/>
      <c r="E89" s="35"/>
      <c r="F89" s="25" t="str">
        <f>F12</f>
        <v xml:space="preserve"> </v>
      </c>
      <c r="G89" s="35"/>
      <c r="H89" s="35"/>
      <c r="I89" s="28" t="s">
        <v>20</v>
      </c>
      <c r="J89" s="73" t="str">
        <f>IF(J12="","",J12)</f>
        <v>11. 3. 2021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8" t="s">
        <v>22</v>
      </c>
      <c r="D91" s="35"/>
      <c r="E91" s="35"/>
      <c r="F91" s="25" t="str">
        <f>E15</f>
        <v>SPÚ, pobočka Svitavy</v>
      </c>
      <c r="G91" s="35"/>
      <c r="H91" s="35"/>
      <c r="I91" s="28" t="s">
        <v>27</v>
      </c>
      <c r="J91" s="29" t="str">
        <f>E21</f>
        <v>Agroprojekt PSO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8" t="s">
        <v>26</v>
      </c>
      <c r="D92" s="35"/>
      <c r="E92" s="35"/>
      <c r="F92" s="25" t="str">
        <f>IF(E18="","",E18)</f>
        <v xml:space="preserve"> </v>
      </c>
      <c r="G92" s="35"/>
      <c r="H92" s="35"/>
      <c r="I92" s="28" t="s">
        <v>30</v>
      </c>
      <c r="J92" s="29" t="str">
        <f>E24</f>
        <v xml:space="preserve"> 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3" t="s">
        <v>102</v>
      </c>
      <c r="D94" s="132"/>
      <c r="E94" s="132"/>
      <c r="F94" s="132"/>
      <c r="G94" s="132"/>
      <c r="H94" s="132"/>
      <c r="I94" s="132"/>
      <c r="J94" s="174" t="s">
        <v>103</v>
      </c>
      <c r="K94" s="13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5" t="s">
        <v>104</v>
      </c>
      <c r="D96" s="35"/>
      <c r="E96" s="35"/>
      <c r="F96" s="35"/>
      <c r="G96" s="35"/>
      <c r="H96" s="35"/>
      <c r="I96" s="35"/>
      <c r="J96" s="104">
        <f>J122</f>
        <v>13374134.199999999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105</v>
      </c>
    </row>
    <row r="97" hidden="1" s="9" customFormat="1" ht="24.96" customHeight="1">
      <c r="A97" s="9"/>
      <c r="B97" s="176"/>
      <c r="C97" s="177"/>
      <c r="D97" s="178" t="s">
        <v>106</v>
      </c>
      <c r="E97" s="179"/>
      <c r="F97" s="179"/>
      <c r="G97" s="179"/>
      <c r="H97" s="179"/>
      <c r="I97" s="179"/>
      <c r="J97" s="180">
        <f>J123</f>
        <v>4903231.29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6"/>
      <c r="C98" s="177"/>
      <c r="D98" s="178" t="s">
        <v>107</v>
      </c>
      <c r="E98" s="179"/>
      <c r="F98" s="179"/>
      <c r="G98" s="179"/>
      <c r="H98" s="179"/>
      <c r="I98" s="179"/>
      <c r="J98" s="180">
        <f>J185</f>
        <v>327145.47999999998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182"/>
      <c r="C99" s="183"/>
      <c r="D99" s="184" t="s">
        <v>545</v>
      </c>
      <c r="E99" s="185"/>
      <c r="F99" s="185"/>
      <c r="G99" s="185"/>
      <c r="H99" s="185"/>
      <c r="I99" s="185"/>
      <c r="J99" s="186">
        <f>J192</f>
        <v>101280.39999999999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6"/>
      <c r="C100" s="177"/>
      <c r="D100" s="178" t="s">
        <v>109</v>
      </c>
      <c r="E100" s="179"/>
      <c r="F100" s="179"/>
      <c r="G100" s="179"/>
      <c r="H100" s="179"/>
      <c r="I100" s="179"/>
      <c r="J100" s="180">
        <f>J199</f>
        <v>7634195.7699999996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6"/>
      <c r="C101" s="177"/>
      <c r="D101" s="178" t="s">
        <v>546</v>
      </c>
      <c r="E101" s="179"/>
      <c r="F101" s="179"/>
      <c r="G101" s="179"/>
      <c r="H101" s="179"/>
      <c r="I101" s="179"/>
      <c r="J101" s="180">
        <f>J240</f>
        <v>396561.65999999997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76"/>
      <c r="C102" s="177"/>
      <c r="D102" s="178" t="s">
        <v>113</v>
      </c>
      <c r="E102" s="179"/>
      <c r="F102" s="179"/>
      <c r="G102" s="179"/>
      <c r="H102" s="179"/>
      <c r="I102" s="179"/>
      <c r="J102" s="180">
        <f>J244</f>
        <v>113000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hidden="1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hidden="1"/>
    <row r="106" hidden="1"/>
    <row r="107" hidden="1"/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2" t="s">
        <v>114</v>
      </c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8" t="s">
        <v>14</v>
      </c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2" t="str">
        <f>E7</f>
        <v>Polní cesta PC10 - Horní Hynčina</v>
      </c>
      <c r="F112" s="28"/>
      <c r="G112" s="28"/>
      <c r="H112" s="28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8" t="s">
        <v>99</v>
      </c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>02 - Polní cesta PC10-SO-02</v>
      </c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8" t="s">
        <v>18</v>
      </c>
      <c r="D116" s="35"/>
      <c r="E116" s="35"/>
      <c r="F116" s="25" t="str">
        <f>F12</f>
        <v xml:space="preserve"> </v>
      </c>
      <c r="G116" s="35"/>
      <c r="H116" s="35"/>
      <c r="I116" s="28" t="s">
        <v>20</v>
      </c>
      <c r="J116" s="73" t="str">
        <f>IF(J12="","",J12)</f>
        <v>11. 3. 2021</v>
      </c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8" t="s">
        <v>22</v>
      </c>
      <c r="D118" s="35"/>
      <c r="E118" s="35"/>
      <c r="F118" s="25" t="str">
        <f>E15</f>
        <v>SPÚ, pobočka Svitavy</v>
      </c>
      <c r="G118" s="35"/>
      <c r="H118" s="35"/>
      <c r="I118" s="28" t="s">
        <v>27</v>
      </c>
      <c r="J118" s="29" t="str">
        <f>E21</f>
        <v>Agroprojekt PSO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8" t="s">
        <v>26</v>
      </c>
      <c r="D119" s="35"/>
      <c r="E119" s="35"/>
      <c r="F119" s="25" t="str">
        <f>IF(E18="","",E18)</f>
        <v xml:space="preserve"> </v>
      </c>
      <c r="G119" s="35"/>
      <c r="H119" s="35"/>
      <c r="I119" s="28" t="s">
        <v>30</v>
      </c>
      <c r="J119" s="29" t="str">
        <f>E24</f>
        <v xml:space="preserve"> </v>
      </c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88"/>
      <c r="B121" s="189"/>
      <c r="C121" s="190" t="s">
        <v>115</v>
      </c>
      <c r="D121" s="191" t="s">
        <v>59</v>
      </c>
      <c r="E121" s="191" t="s">
        <v>55</v>
      </c>
      <c r="F121" s="191" t="s">
        <v>56</v>
      </c>
      <c r="G121" s="191" t="s">
        <v>116</v>
      </c>
      <c r="H121" s="191" t="s">
        <v>117</v>
      </c>
      <c r="I121" s="191" t="s">
        <v>118</v>
      </c>
      <c r="J121" s="192" t="s">
        <v>103</v>
      </c>
      <c r="K121" s="193" t="s">
        <v>119</v>
      </c>
      <c r="L121" s="194"/>
      <c r="M121" s="94" t="s">
        <v>1</v>
      </c>
      <c r="N121" s="95" t="s">
        <v>38</v>
      </c>
      <c r="O121" s="95" t="s">
        <v>120</v>
      </c>
      <c r="P121" s="95" t="s">
        <v>121</v>
      </c>
      <c r="Q121" s="95" t="s">
        <v>122</v>
      </c>
      <c r="R121" s="95" t="s">
        <v>123</v>
      </c>
      <c r="S121" s="95" t="s">
        <v>124</v>
      </c>
      <c r="T121" s="96" t="s">
        <v>125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3"/>
      <c r="B122" s="34"/>
      <c r="C122" s="101" t="s">
        <v>126</v>
      </c>
      <c r="D122" s="35"/>
      <c r="E122" s="35"/>
      <c r="F122" s="35"/>
      <c r="G122" s="35"/>
      <c r="H122" s="35"/>
      <c r="I122" s="35"/>
      <c r="J122" s="195">
        <f>BK122</f>
        <v>13374134.199999999</v>
      </c>
      <c r="K122" s="35"/>
      <c r="L122" s="36"/>
      <c r="M122" s="97"/>
      <c r="N122" s="196"/>
      <c r="O122" s="98"/>
      <c r="P122" s="197">
        <f>P123+P185+P199+P240+P244</f>
        <v>4295.3166579999997</v>
      </c>
      <c r="Q122" s="98"/>
      <c r="R122" s="197">
        <f>R123+R185+R199+R240+R244</f>
        <v>6159.8180003300004</v>
      </c>
      <c r="S122" s="98"/>
      <c r="T122" s="198">
        <f>T123+T185+T199+T240+T244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105</v>
      </c>
      <c r="BK122" s="199">
        <f>BK123+BK185+BK199+BK240+BK244</f>
        <v>13374134.199999999</v>
      </c>
    </row>
    <row r="123" s="12" customFormat="1" ht="25.92" customHeight="1">
      <c r="A123" s="12"/>
      <c r="B123" s="200"/>
      <c r="C123" s="201"/>
      <c r="D123" s="202" t="s">
        <v>73</v>
      </c>
      <c r="E123" s="203" t="s">
        <v>82</v>
      </c>
      <c r="F123" s="203" t="s">
        <v>127</v>
      </c>
      <c r="G123" s="201"/>
      <c r="H123" s="201"/>
      <c r="I123" s="201"/>
      <c r="J123" s="204">
        <f>BK123</f>
        <v>4903231.29</v>
      </c>
      <c r="K123" s="201"/>
      <c r="L123" s="205"/>
      <c r="M123" s="206"/>
      <c r="N123" s="207"/>
      <c r="O123" s="207"/>
      <c r="P123" s="208">
        <f>SUM(P124:P184)</f>
        <v>1924.5551449999998</v>
      </c>
      <c r="Q123" s="207"/>
      <c r="R123" s="208">
        <f>SUM(R124:R184)</f>
        <v>1.5799640000000002</v>
      </c>
      <c r="S123" s="207"/>
      <c r="T123" s="209">
        <f>SUM(T124:T184)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82</v>
      </c>
      <c r="AT123" s="211" t="s">
        <v>73</v>
      </c>
      <c r="AU123" s="211" t="s">
        <v>74</v>
      </c>
      <c r="AY123" s="210" t="s">
        <v>128</v>
      </c>
      <c r="BK123" s="212">
        <f>SUM(BK124:BK184)</f>
        <v>4903231.29</v>
      </c>
    </row>
    <row r="124" s="2" customFormat="1" ht="21.75" customHeight="1">
      <c r="A124" s="33"/>
      <c r="B124" s="34"/>
      <c r="C124" s="213" t="s">
        <v>82</v>
      </c>
      <c r="D124" s="213" t="s">
        <v>129</v>
      </c>
      <c r="E124" s="214" t="s">
        <v>157</v>
      </c>
      <c r="F124" s="215" t="s">
        <v>158</v>
      </c>
      <c r="G124" s="216" t="s">
        <v>153</v>
      </c>
      <c r="H124" s="217">
        <v>2487.25</v>
      </c>
      <c r="I124" s="218">
        <v>12.699999999999999</v>
      </c>
      <c r="J124" s="218">
        <f>ROUND(I124*H124,2)</f>
        <v>31588.080000000002</v>
      </c>
      <c r="K124" s="219"/>
      <c r="L124" s="36"/>
      <c r="M124" s="220" t="s">
        <v>1</v>
      </c>
      <c r="N124" s="221" t="s">
        <v>39</v>
      </c>
      <c r="O124" s="222">
        <v>0.014999999999999999</v>
      </c>
      <c r="P124" s="222">
        <f>O124*H124</f>
        <v>37.308749999999996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24" t="s">
        <v>133</v>
      </c>
      <c r="AT124" s="224" t="s">
        <v>129</v>
      </c>
      <c r="AU124" s="224" t="s">
        <v>82</v>
      </c>
      <c r="AY124" s="16" t="s">
        <v>128</v>
      </c>
      <c r="BE124" s="225">
        <f>IF(N124="základní",J124,0)</f>
        <v>31588.080000000002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6" t="s">
        <v>82</v>
      </c>
      <c r="BK124" s="225">
        <f>ROUND(I124*H124,2)</f>
        <v>31588.080000000002</v>
      </c>
      <c r="BL124" s="16" t="s">
        <v>133</v>
      </c>
      <c r="BM124" s="224" t="s">
        <v>547</v>
      </c>
    </row>
    <row r="125" s="2" customFormat="1">
      <c r="A125" s="33"/>
      <c r="B125" s="34"/>
      <c r="C125" s="35"/>
      <c r="D125" s="226" t="s">
        <v>135</v>
      </c>
      <c r="E125" s="35"/>
      <c r="F125" s="227" t="s">
        <v>160</v>
      </c>
      <c r="G125" s="35"/>
      <c r="H125" s="35"/>
      <c r="I125" s="35"/>
      <c r="J125" s="35"/>
      <c r="K125" s="35"/>
      <c r="L125" s="36"/>
      <c r="M125" s="228"/>
      <c r="N125" s="229"/>
      <c r="O125" s="85"/>
      <c r="P125" s="85"/>
      <c r="Q125" s="85"/>
      <c r="R125" s="85"/>
      <c r="S125" s="85"/>
      <c r="T125" s="86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82</v>
      </c>
    </row>
    <row r="126" s="2" customFormat="1" ht="33" customHeight="1">
      <c r="A126" s="33"/>
      <c r="B126" s="34"/>
      <c r="C126" s="213" t="s">
        <v>84</v>
      </c>
      <c r="D126" s="213" t="s">
        <v>129</v>
      </c>
      <c r="E126" s="214" t="s">
        <v>162</v>
      </c>
      <c r="F126" s="215" t="s">
        <v>163</v>
      </c>
      <c r="G126" s="216" t="s">
        <v>164</v>
      </c>
      <c r="H126" s="217">
        <v>2279.1300000000001</v>
      </c>
      <c r="I126" s="218">
        <v>89.700000000000003</v>
      </c>
      <c r="J126" s="218">
        <f>ROUND(I126*H126,2)</f>
        <v>204437.95999999999</v>
      </c>
      <c r="K126" s="219"/>
      <c r="L126" s="36"/>
      <c r="M126" s="220" t="s">
        <v>1</v>
      </c>
      <c r="N126" s="221" t="s">
        <v>39</v>
      </c>
      <c r="O126" s="222">
        <v>0.085999999999999993</v>
      </c>
      <c r="P126" s="222">
        <f>O126*H126</f>
        <v>196.00518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4" t="s">
        <v>133</v>
      </c>
      <c r="AT126" s="224" t="s">
        <v>129</v>
      </c>
      <c r="AU126" s="224" t="s">
        <v>82</v>
      </c>
      <c r="AY126" s="16" t="s">
        <v>128</v>
      </c>
      <c r="BE126" s="225">
        <f>IF(N126="základní",J126,0)</f>
        <v>204437.95999999999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6" t="s">
        <v>82</v>
      </c>
      <c r="BK126" s="225">
        <f>ROUND(I126*H126,2)</f>
        <v>204437.95999999999</v>
      </c>
      <c r="BL126" s="16" t="s">
        <v>133</v>
      </c>
      <c r="BM126" s="224" t="s">
        <v>548</v>
      </c>
    </row>
    <row r="127" s="2" customFormat="1">
      <c r="A127" s="33"/>
      <c r="B127" s="34"/>
      <c r="C127" s="35"/>
      <c r="D127" s="226" t="s">
        <v>135</v>
      </c>
      <c r="E127" s="35"/>
      <c r="F127" s="227" t="s">
        <v>166</v>
      </c>
      <c r="G127" s="35"/>
      <c r="H127" s="35"/>
      <c r="I127" s="35"/>
      <c r="J127" s="35"/>
      <c r="K127" s="35"/>
      <c r="L127" s="36"/>
      <c r="M127" s="228"/>
      <c r="N127" s="229"/>
      <c r="O127" s="85"/>
      <c r="P127" s="85"/>
      <c r="Q127" s="85"/>
      <c r="R127" s="85"/>
      <c r="S127" s="85"/>
      <c r="T127" s="86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82</v>
      </c>
    </row>
    <row r="128" s="2" customFormat="1" ht="33" customHeight="1">
      <c r="A128" s="33"/>
      <c r="B128" s="34"/>
      <c r="C128" s="213" t="s">
        <v>141</v>
      </c>
      <c r="D128" s="213" t="s">
        <v>129</v>
      </c>
      <c r="E128" s="214" t="s">
        <v>168</v>
      </c>
      <c r="F128" s="215" t="s">
        <v>169</v>
      </c>
      <c r="G128" s="216" t="s">
        <v>164</v>
      </c>
      <c r="H128" s="217">
        <v>2279.1300000000001</v>
      </c>
      <c r="I128" s="218">
        <v>32.299999999999997</v>
      </c>
      <c r="J128" s="218">
        <f>ROUND(I128*H128,2)</f>
        <v>73615.899999999994</v>
      </c>
      <c r="K128" s="219"/>
      <c r="L128" s="36"/>
      <c r="M128" s="220" t="s">
        <v>1</v>
      </c>
      <c r="N128" s="221" t="s">
        <v>39</v>
      </c>
      <c r="O128" s="222">
        <v>0.105</v>
      </c>
      <c r="P128" s="222">
        <f>O128*H128</f>
        <v>239.30865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4" t="s">
        <v>133</v>
      </c>
      <c r="AT128" s="224" t="s">
        <v>129</v>
      </c>
      <c r="AU128" s="224" t="s">
        <v>82</v>
      </c>
      <c r="AY128" s="16" t="s">
        <v>128</v>
      </c>
      <c r="BE128" s="225">
        <f>IF(N128="základní",J128,0)</f>
        <v>73615.899999999994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6" t="s">
        <v>82</v>
      </c>
      <c r="BK128" s="225">
        <f>ROUND(I128*H128,2)</f>
        <v>73615.899999999994</v>
      </c>
      <c r="BL128" s="16" t="s">
        <v>133</v>
      </c>
      <c r="BM128" s="224" t="s">
        <v>549</v>
      </c>
    </row>
    <row r="129" s="2" customFormat="1">
      <c r="A129" s="33"/>
      <c r="B129" s="34"/>
      <c r="C129" s="35"/>
      <c r="D129" s="226" t="s">
        <v>135</v>
      </c>
      <c r="E129" s="35"/>
      <c r="F129" s="227" t="s">
        <v>171</v>
      </c>
      <c r="G129" s="35"/>
      <c r="H129" s="35"/>
      <c r="I129" s="35"/>
      <c r="J129" s="35"/>
      <c r="K129" s="35"/>
      <c r="L129" s="36"/>
      <c r="M129" s="228"/>
      <c r="N129" s="229"/>
      <c r="O129" s="85"/>
      <c r="P129" s="85"/>
      <c r="Q129" s="85"/>
      <c r="R129" s="85"/>
      <c r="S129" s="85"/>
      <c r="T129" s="86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82</v>
      </c>
    </row>
    <row r="130" s="2" customFormat="1" ht="21.75" customHeight="1">
      <c r="A130" s="33"/>
      <c r="B130" s="34"/>
      <c r="C130" s="213" t="s">
        <v>133</v>
      </c>
      <c r="D130" s="213" t="s">
        <v>129</v>
      </c>
      <c r="E130" s="214" t="s">
        <v>179</v>
      </c>
      <c r="F130" s="215" t="s">
        <v>180</v>
      </c>
      <c r="G130" s="216" t="s">
        <v>164</v>
      </c>
      <c r="H130" s="217">
        <v>202</v>
      </c>
      <c r="I130" s="218">
        <v>40.5</v>
      </c>
      <c r="J130" s="218">
        <f>ROUND(I130*H130,2)</f>
        <v>8181</v>
      </c>
      <c r="K130" s="219"/>
      <c r="L130" s="36"/>
      <c r="M130" s="220" t="s">
        <v>1</v>
      </c>
      <c r="N130" s="221" t="s">
        <v>39</v>
      </c>
      <c r="O130" s="222">
        <v>0.070000000000000007</v>
      </c>
      <c r="P130" s="222">
        <f>O130*H130</f>
        <v>14.140000000000001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4" t="s">
        <v>133</v>
      </c>
      <c r="AT130" s="224" t="s">
        <v>129</v>
      </c>
      <c r="AU130" s="224" t="s">
        <v>82</v>
      </c>
      <c r="AY130" s="16" t="s">
        <v>128</v>
      </c>
      <c r="BE130" s="225">
        <f>IF(N130="základní",J130,0)</f>
        <v>8181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82</v>
      </c>
      <c r="BK130" s="225">
        <f>ROUND(I130*H130,2)</f>
        <v>8181</v>
      </c>
      <c r="BL130" s="16" t="s">
        <v>133</v>
      </c>
      <c r="BM130" s="224" t="s">
        <v>550</v>
      </c>
    </row>
    <row r="131" s="2" customFormat="1">
      <c r="A131" s="33"/>
      <c r="B131" s="34"/>
      <c r="C131" s="35"/>
      <c r="D131" s="226" t="s">
        <v>135</v>
      </c>
      <c r="E131" s="35"/>
      <c r="F131" s="227" t="s">
        <v>182</v>
      </c>
      <c r="G131" s="35"/>
      <c r="H131" s="35"/>
      <c r="I131" s="35"/>
      <c r="J131" s="35"/>
      <c r="K131" s="35"/>
      <c r="L131" s="36"/>
      <c r="M131" s="228"/>
      <c r="N131" s="229"/>
      <c r="O131" s="85"/>
      <c r="P131" s="85"/>
      <c r="Q131" s="85"/>
      <c r="R131" s="85"/>
      <c r="S131" s="85"/>
      <c r="T131" s="86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82</v>
      </c>
    </row>
    <row r="132" s="2" customFormat="1" ht="33" customHeight="1">
      <c r="A132" s="33"/>
      <c r="B132" s="34"/>
      <c r="C132" s="213" t="s">
        <v>150</v>
      </c>
      <c r="D132" s="213" t="s">
        <v>129</v>
      </c>
      <c r="E132" s="214" t="s">
        <v>191</v>
      </c>
      <c r="F132" s="215" t="s">
        <v>192</v>
      </c>
      <c r="G132" s="216" t="s">
        <v>164</v>
      </c>
      <c r="H132" s="217">
        <v>50.759999999999998</v>
      </c>
      <c r="I132" s="218">
        <v>100</v>
      </c>
      <c r="J132" s="218">
        <f>ROUND(I132*H132,2)</f>
        <v>5076</v>
      </c>
      <c r="K132" s="219"/>
      <c r="L132" s="36"/>
      <c r="M132" s="220" t="s">
        <v>1</v>
      </c>
      <c r="N132" s="221" t="s">
        <v>39</v>
      </c>
      <c r="O132" s="222">
        <v>0.050000000000000003</v>
      </c>
      <c r="P132" s="222">
        <f>O132*H132</f>
        <v>2.5380000000000003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24" t="s">
        <v>133</v>
      </c>
      <c r="AT132" s="224" t="s">
        <v>129</v>
      </c>
      <c r="AU132" s="224" t="s">
        <v>82</v>
      </c>
      <c r="AY132" s="16" t="s">
        <v>128</v>
      </c>
      <c r="BE132" s="225">
        <f>IF(N132="základní",J132,0)</f>
        <v>5076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6" t="s">
        <v>82</v>
      </c>
      <c r="BK132" s="225">
        <f>ROUND(I132*H132,2)</f>
        <v>5076</v>
      </c>
      <c r="BL132" s="16" t="s">
        <v>133</v>
      </c>
      <c r="BM132" s="224" t="s">
        <v>551</v>
      </c>
    </row>
    <row r="133" s="2" customFormat="1">
      <c r="A133" s="33"/>
      <c r="B133" s="34"/>
      <c r="C133" s="35"/>
      <c r="D133" s="226" t="s">
        <v>135</v>
      </c>
      <c r="E133" s="35"/>
      <c r="F133" s="227" t="s">
        <v>194</v>
      </c>
      <c r="G133" s="35"/>
      <c r="H133" s="35"/>
      <c r="I133" s="35"/>
      <c r="J133" s="35"/>
      <c r="K133" s="35"/>
      <c r="L133" s="36"/>
      <c r="M133" s="228"/>
      <c r="N133" s="229"/>
      <c r="O133" s="85"/>
      <c r="P133" s="85"/>
      <c r="Q133" s="85"/>
      <c r="R133" s="85"/>
      <c r="S133" s="85"/>
      <c r="T133" s="86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82</v>
      </c>
    </row>
    <row r="134" s="13" customFormat="1">
      <c r="A134" s="13"/>
      <c r="B134" s="230"/>
      <c r="C134" s="231"/>
      <c r="D134" s="226" t="s">
        <v>188</v>
      </c>
      <c r="E134" s="232" t="s">
        <v>1</v>
      </c>
      <c r="F134" s="233" t="s">
        <v>552</v>
      </c>
      <c r="G134" s="231"/>
      <c r="H134" s="234">
        <v>50.759999999999998</v>
      </c>
      <c r="I134" s="231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188</v>
      </c>
      <c r="AU134" s="239" t="s">
        <v>82</v>
      </c>
      <c r="AV134" s="13" t="s">
        <v>84</v>
      </c>
      <c r="AW134" s="13" t="s">
        <v>29</v>
      </c>
      <c r="AX134" s="13" t="s">
        <v>82</v>
      </c>
      <c r="AY134" s="239" t="s">
        <v>128</v>
      </c>
    </row>
    <row r="135" s="2" customFormat="1" ht="33" customHeight="1">
      <c r="A135" s="33"/>
      <c r="B135" s="34"/>
      <c r="C135" s="213" t="s">
        <v>156</v>
      </c>
      <c r="D135" s="213" t="s">
        <v>129</v>
      </c>
      <c r="E135" s="214" t="s">
        <v>197</v>
      </c>
      <c r="F135" s="215" t="s">
        <v>198</v>
      </c>
      <c r="G135" s="216" t="s">
        <v>164</v>
      </c>
      <c r="H135" s="217">
        <v>2077.125</v>
      </c>
      <c r="I135" s="218">
        <v>256</v>
      </c>
      <c r="J135" s="218">
        <f>ROUND(I135*H135,2)</f>
        <v>531744</v>
      </c>
      <c r="K135" s="219"/>
      <c r="L135" s="36"/>
      <c r="M135" s="220" t="s">
        <v>1</v>
      </c>
      <c r="N135" s="221" t="s">
        <v>39</v>
      </c>
      <c r="O135" s="222">
        <v>0.086999999999999994</v>
      </c>
      <c r="P135" s="222">
        <f>O135*H135</f>
        <v>180.70987499999998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4" t="s">
        <v>133</v>
      </c>
      <c r="AT135" s="224" t="s">
        <v>129</v>
      </c>
      <c r="AU135" s="224" t="s">
        <v>82</v>
      </c>
      <c r="AY135" s="16" t="s">
        <v>128</v>
      </c>
      <c r="BE135" s="225">
        <f>IF(N135="základní",J135,0)</f>
        <v>531744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6" t="s">
        <v>82</v>
      </c>
      <c r="BK135" s="225">
        <f>ROUND(I135*H135,2)</f>
        <v>531744</v>
      </c>
      <c r="BL135" s="16" t="s">
        <v>133</v>
      </c>
      <c r="BM135" s="224" t="s">
        <v>553</v>
      </c>
    </row>
    <row r="136" s="2" customFormat="1">
      <c r="A136" s="33"/>
      <c r="B136" s="34"/>
      <c r="C136" s="35"/>
      <c r="D136" s="226" t="s">
        <v>135</v>
      </c>
      <c r="E136" s="35"/>
      <c r="F136" s="227" t="s">
        <v>200</v>
      </c>
      <c r="G136" s="35"/>
      <c r="H136" s="35"/>
      <c r="I136" s="35"/>
      <c r="J136" s="35"/>
      <c r="K136" s="35"/>
      <c r="L136" s="36"/>
      <c r="M136" s="228"/>
      <c r="N136" s="229"/>
      <c r="O136" s="85"/>
      <c r="P136" s="85"/>
      <c r="Q136" s="85"/>
      <c r="R136" s="85"/>
      <c r="S136" s="85"/>
      <c r="T136" s="86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135</v>
      </c>
      <c r="AU136" s="16" t="s">
        <v>82</v>
      </c>
    </row>
    <row r="137" s="2" customFormat="1" ht="33" customHeight="1">
      <c r="A137" s="33"/>
      <c r="B137" s="34"/>
      <c r="C137" s="213" t="s">
        <v>161</v>
      </c>
      <c r="D137" s="213" t="s">
        <v>129</v>
      </c>
      <c r="E137" s="214" t="s">
        <v>202</v>
      </c>
      <c r="F137" s="215" t="s">
        <v>203</v>
      </c>
      <c r="G137" s="216" t="s">
        <v>164</v>
      </c>
      <c r="H137" s="217">
        <v>33234</v>
      </c>
      <c r="I137" s="218">
        <v>22.800000000000001</v>
      </c>
      <c r="J137" s="218">
        <f>ROUND(I137*H137,2)</f>
        <v>757735.19999999995</v>
      </c>
      <c r="K137" s="219"/>
      <c r="L137" s="36"/>
      <c r="M137" s="220" t="s">
        <v>1</v>
      </c>
      <c r="N137" s="221" t="s">
        <v>39</v>
      </c>
      <c r="O137" s="222">
        <v>0.0060000000000000001</v>
      </c>
      <c r="P137" s="222">
        <f>O137*H137</f>
        <v>199.404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24" t="s">
        <v>133</v>
      </c>
      <c r="AT137" s="224" t="s">
        <v>129</v>
      </c>
      <c r="AU137" s="224" t="s">
        <v>82</v>
      </c>
      <c r="AY137" s="16" t="s">
        <v>128</v>
      </c>
      <c r="BE137" s="225">
        <f>IF(N137="základní",J137,0)</f>
        <v>757735.19999999995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6" t="s">
        <v>82</v>
      </c>
      <c r="BK137" s="225">
        <f>ROUND(I137*H137,2)</f>
        <v>757735.19999999995</v>
      </c>
      <c r="BL137" s="16" t="s">
        <v>133</v>
      </c>
      <c r="BM137" s="224" t="s">
        <v>554</v>
      </c>
    </row>
    <row r="138" s="2" customFormat="1">
      <c r="A138" s="33"/>
      <c r="B138" s="34"/>
      <c r="C138" s="35"/>
      <c r="D138" s="226" t="s">
        <v>135</v>
      </c>
      <c r="E138" s="35"/>
      <c r="F138" s="227" t="s">
        <v>205</v>
      </c>
      <c r="G138" s="35"/>
      <c r="H138" s="35"/>
      <c r="I138" s="35"/>
      <c r="J138" s="35"/>
      <c r="K138" s="35"/>
      <c r="L138" s="36"/>
      <c r="M138" s="228"/>
      <c r="N138" s="229"/>
      <c r="O138" s="85"/>
      <c r="P138" s="85"/>
      <c r="Q138" s="85"/>
      <c r="R138" s="85"/>
      <c r="S138" s="85"/>
      <c r="T138" s="86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135</v>
      </c>
      <c r="AU138" s="16" t="s">
        <v>82</v>
      </c>
    </row>
    <row r="139" s="13" customFormat="1">
      <c r="A139" s="13"/>
      <c r="B139" s="230"/>
      <c r="C139" s="231"/>
      <c r="D139" s="226" t="s">
        <v>188</v>
      </c>
      <c r="E139" s="232" t="s">
        <v>1</v>
      </c>
      <c r="F139" s="233" t="s">
        <v>555</v>
      </c>
      <c r="G139" s="231"/>
      <c r="H139" s="234">
        <v>33234</v>
      </c>
      <c r="I139" s="231"/>
      <c r="J139" s="231"/>
      <c r="K139" s="231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188</v>
      </c>
      <c r="AU139" s="239" t="s">
        <v>82</v>
      </c>
      <c r="AV139" s="13" t="s">
        <v>84</v>
      </c>
      <c r="AW139" s="13" t="s">
        <v>29</v>
      </c>
      <c r="AX139" s="13" t="s">
        <v>82</v>
      </c>
      <c r="AY139" s="239" t="s">
        <v>128</v>
      </c>
    </row>
    <row r="140" s="2" customFormat="1" ht="21.75" customHeight="1">
      <c r="A140" s="33"/>
      <c r="B140" s="34"/>
      <c r="C140" s="213" t="s">
        <v>167</v>
      </c>
      <c r="D140" s="213" t="s">
        <v>129</v>
      </c>
      <c r="E140" s="214" t="s">
        <v>207</v>
      </c>
      <c r="F140" s="215" t="s">
        <v>208</v>
      </c>
      <c r="G140" s="216" t="s">
        <v>164</v>
      </c>
      <c r="H140" s="217">
        <v>2077.125</v>
      </c>
      <c r="I140" s="218">
        <v>45.5</v>
      </c>
      <c r="J140" s="218">
        <f>ROUND(I140*H140,2)</f>
        <v>94509.190000000002</v>
      </c>
      <c r="K140" s="219"/>
      <c r="L140" s="36"/>
      <c r="M140" s="220" t="s">
        <v>1</v>
      </c>
      <c r="N140" s="221" t="s">
        <v>39</v>
      </c>
      <c r="O140" s="222">
        <v>0.071999999999999995</v>
      </c>
      <c r="P140" s="222">
        <f>O140*H140</f>
        <v>149.553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4" t="s">
        <v>133</v>
      </c>
      <c r="AT140" s="224" t="s">
        <v>129</v>
      </c>
      <c r="AU140" s="224" t="s">
        <v>82</v>
      </c>
      <c r="AY140" s="16" t="s">
        <v>128</v>
      </c>
      <c r="BE140" s="225">
        <f>IF(N140="základní",J140,0)</f>
        <v>94509.190000000002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6" t="s">
        <v>82</v>
      </c>
      <c r="BK140" s="225">
        <f>ROUND(I140*H140,2)</f>
        <v>94509.190000000002</v>
      </c>
      <c r="BL140" s="16" t="s">
        <v>133</v>
      </c>
      <c r="BM140" s="224" t="s">
        <v>556</v>
      </c>
    </row>
    <row r="141" s="2" customFormat="1">
      <c r="A141" s="33"/>
      <c r="B141" s="34"/>
      <c r="C141" s="35"/>
      <c r="D141" s="226" t="s">
        <v>135</v>
      </c>
      <c r="E141" s="35"/>
      <c r="F141" s="227" t="s">
        <v>210</v>
      </c>
      <c r="G141" s="35"/>
      <c r="H141" s="35"/>
      <c r="I141" s="35"/>
      <c r="J141" s="35"/>
      <c r="K141" s="35"/>
      <c r="L141" s="36"/>
      <c r="M141" s="228"/>
      <c r="N141" s="229"/>
      <c r="O141" s="85"/>
      <c r="P141" s="85"/>
      <c r="Q141" s="85"/>
      <c r="R141" s="85"/>
      <c r="S141" s="85"/>
      <c r="T141" s="86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135</v>
      </c>
      <c r="AU141" s="16" t="s">
        <v>82</v>
      </c>
    </row>
    <row r="142" s="2" customFormat="1" ht="21.75" customHeight="1">
      <c r="A142" s="33"/>
      <c r="B142" s="34"/>
      <c r="C142" s="213" t="s">
        <v>172</v>
      </c>
      <c r="D142" s="213" t="s">
        <v>129</v>
      </c>
      <c r="E142" s="214" t="s">
        <v>212</v>
      </c>
      <c r="F142" s="215" t="s">
        <v>213</v>
      </c>
      <c r="G142" s="216" t="s">
        <v>214</v>
      </c>
      <c r="H142" s="217">
        <v>3531.1129999999998</v>
      </c>
      <c r="I142" s="218">
        <v>657</v>
      </c>
      <c r="J142" s="218">
        <f>ROUND(I142*H142,2)</f>
        <v>2319941.2400000002</v>
      </c>
      <c r="K142" s="219"/>
      <c r="L142" s="36"/>
      <c r="M142" s="220" t="s">
        <v>1</v>
      </c>
      <c r="N142" s="221" t="s">
        <v>39</v>
      </c>
      <c r="O142" s="222">
        <v>0</v>
      </c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4" t="s">
        <v>133</v>
      </c>
      <c r="AT142" s="224" t="s">
        <v>129</v>
      </c>
      <c r="AU142" s="224" t="s">
        <v>82</v>
      </c>
      <c r="AY142" s="16" t="s">
        <v>128</v>
      </c>
      <c r="BE142" s="225">
        <f>IF(N142="základní",J142,0)</f>
        <v>2319941.2400000002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82</v>
      </c>
      <c r="BK142" s="225">
        <f>ROUND(I142*H142,2)</f>
        <v>2319941.2400000002</v>
      </c>
      <c r="BL142" s="16" t="s">
        <v>133</v>
      </c>
      <c r="BM142" s="224" t="s">
        <v>557</v>
      </c>
    </row>
    <row r="143" s="2" customFormat="1">
      <c r="A143" s="33"/>
      <c r="B143" s="34"/>
      <c r="C143" s="35"/>
      <c r="D143" s="226" t="s">
        <v>135</v>
      </c>
      <c r="E143" s="35"/>
      <c r="F143" s="227" t="s">
        <v>216</v>
      </c>
      <c r="G143" s="35"/>
      <c r="H143" s="35"/>
      <c r="I143" s="35"/>
      <c r="J143" s="35"/>
      <c r="K143" s="35"/>
      <c r="L143" s="36"/>
      <c r="M143" s="228"/>
      <c r="N143" s="229"/>
      <c r="O143" s="85"/>
      <c r="P143" s="85"/>
      <c r="Q143" s="85"/>
      <c r="R143" s="85"/>
      <c r="S143" s="85"/>
      <c r="T143" s="86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135</v>
      </c>
      <c r="AU143" s="16" t="s">
        <v>82</v>
      </c>
    </row>
    <row r="144" s="13" customFormat="1">
      <c r="A144" s="13"/>
      <c r="B144" s="230"/>
      <c r="C144" s="231"/>
      <c r="D144" s="226" t="s">
        <v>188</v>
      </c>
      <c r="E144" s="232" t="s">
        <v>1</v>
      </c>
      <c r="F144" s="233" t="s">
        <v>558</v>
      </c>
      <c r="G144" s="231"/>
      <c r="H144" s="234">
        <v>3531.1129999999998</v>
      </c>
      <c r="I144" s="231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188</v>
      </c>
      <c r="AU144" s="239" t="s">
        <v>82</v>
      </c>
      <c r="AV144" s="13" t="s">
        <v>84</v>
      </c>
      <c r="AW144" s="13" t="s">
        <v>29</v>
      </c>
      <c r="AX144" s="13" t="s">
        <v>82</v>
      </c>
      <c r="AY144" s="239" t="s">
        <v>128</v>
      </c>
    </row>
    <row r="145" s="2" customFormat="1" ht="16.5" customHeight="1">
      <c r="A145" s="33"/>
      <c r="B145" s="34"/>
      <c r="C145" s="213" t="s">
        <v>178</v>
      </c>
      <c r="D145" s="213" t="s">
        <v>129</v>
      </c>
      <c r="E145" s="214" t="s">
        <v>219</v>
      </c>
      <c r="F145" s="215" t="s">
        <v>220</v>
      </c>
      <c r="G145" s="216" t="s">
        <v>164</v>
      </c>
      <c r="H145" s="217">
        <v>2279.125</v>
      </c>
      <c r="I145" s="218">
        <v>73.700000000000003</v>
      </c>
      <c r="J145" s="218">
        <f>ROUND(I145*H145,2)</f>
        <v>167971.51000000001</v>
      </c>
      <c r="K145" s="219"/>
      <c r="L145" s="36"/>
      <c r="M145" s="220" t="s">
        <v>1</v>
      </c>
      <c r="N145" s="221" t="s">
        <v>39</v>
      </c>
      <c r="O145" s="222">
        <v>0.053999999999999999</v>
      </c>
      <c r="P145" s="222">
        <f>O145*H145</f>
        <v>123.07275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4" t="s">
        <v>133</v>
      </c>
      <c r="AT145" s="224" t="s">
        <v>129</v>
      </c>
      <c r="AU145" s="224" t="s">
        <v>82</v>
      </c>
      <c r="AY145" s="16" t="s">
        <v>128</v>
      </c>
      <c r="BE145" s="225">
        <f>IF(N145="základní",J145,0)</f>
        <v>167971.51000000001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6" t="s">
        <v>82</v>
      </c>
      <c r="BK145" s="225">
        <f>ROUND(I145*H145,2)</f>
        <v>167971.51000000001</v>
      </c>
      <c r="BL145" s="16" t="s">
        <v>133</v>
      </c>
      <c r="BM145" s="224" t="s">
        <v>559</v>
      </c>
    </row>
    <row r="146" s="2" customFormat="1">
      <c r="A146" s="33"/>
      <c r="B146" s="34"/>
      <c r="C146" s="35"/>
      <c r="D146" s="226" t="s">
        <v>135</v>
      </c>
      <c r="E146" s="35"/>
      <c r="F146" s="227" t="s">
        <v>222</v>
      </c>
      <c r="G146" s="35"/>
      <c r="H146" s="35"/>
      <c r="I146" s="35"/>
      <c r="J146" s="35"/>
      <c r="K146" s="35"/>
      <c r="L146" s="36"/>
      <c r="M146" s="228"/>
      <c r="N146" s="229"/>
      <c r="O146" s="85"/>
      <c r="P146" s="85"/>
      <c r="Q146" s="85"/>
      <c r="R146" s="85"/>
      <c r="S146" s="85"/>
      <c r="T146" s="86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135</v>
      </c>
      <c r="AU146" s="16" t="s">
        <v>82</v>
      </c>
    </row>
    <row r="147" s="2" customFormat="1" ht="21.75" customHeight="1">
      <c r="A147" s="33"/>
      <c r="B147" s="34"/>
      <c r="C147" s="213" t="s">
        <v>183</v>
      </c>
      <c r="D147" s="213" t="s">
        <v>129</v>
      </c>
      <c r="E147" s="214" t="s">
        <v>224</v>
      </c>
      <c r="F147" s="215" t="s">
        <v>225</v>
      </c>
      <c r="G147" s="216" t="s">
        <v>164</v>
      </c>
      <c r="H147" s="217">
        <v>202</v>
      </c>
      <c r="I147" s="218">
        <v>133</v>
      </c>
      <c r="J147" s="218">
        <f>ROUND(I147*H147,2)</f>
        <v>26866</v>
      </c>
      <c r="K147" s="219"/>
      <c r="L147" s="36"/>
      <c r="M147" s="220" t="s">
        <v>1</v>
      </c>
      <c r="N147" s="221" t="s">
        <v>39</v>
      </c>
      <c r="O147" s="222">
        <v>0.32800000000000001</v>
      </c>
      <c r="P147" s="222">
        <f>O147*H147</f>
        <v>66.256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4" t="s">
        <v>133</v>
      </c>
      <c r="AT147" s="224" t="s">
        <v>129</v>
      </c>
      <c r="AU147" s="224" t="s">
        <v>82</v>
      </c>
      <c r="AY147" s="16" t="s">
        <v>128</v>
      </c>
      <c r="BE147" s="225">
        <f>IF(N147="základní",J147,0)</f>
        <v>26866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82</v>
      </c>
      <c r="BK147" s="225">
        <f>ROUND(I147*H147,2)</f>
        <v>26866</v>
      </c>
      <c r="BL147" s="16" t="s">
        <v>133</v>
      </c>
      <c r="BM147" s="224" t="s">
        <v>560</v>
      </c>
    </row>
    <row r="148" s="2" customFormat="1">
      <c r="A148" s="33"/>
      <c r="B148" s="34"/>
      <c r="C148" s="35"/>
      <c r="D148" s="226" t="s">
        <v>135</v>
      </c>
      <c r="E148" s="35"/>
      <c r="F148" s="227" t="s">
        <v>227</v>
      </c>
      <c r="G148" s="35"/>
      <c r="H148" s="35"/>
      <c r="I148" s="35"/>
      <c r="J148" s="35"/>
      <c r="K148" s="35"/>
      <c r="L148" s="36"/>
      <c r="M148" s="228"/>
      <c r="N148" s="229"/>
      <c r="O148" s="85"/>
      <c r="P148" s="85"/>
      <c r="Q148" s="85"/>
      <c r="R148" s="85"/>
      <c r="S148" s="85"/>
      <c r="T148" s="86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135</v>
      </c>
      <c r="AU148" s="16" t="s">
        <v>82</v>
      </c>
    </row>
    <row r="149" s="2" customFormat="1" ht="21.75" customHeight="1">
      <c r="A149" s="33"/>
      <c r="B149" s="34"/>
      <c r="C149" s="213" t="s">
        <v>190</v>
      </c>
      <c r="D149" s="213" t="s">
        <v>129</v>
      </c>
      <c r="E149" s="214" t="s">
        <v>229</v>
      </c>
      <c r="F149" s="215" t="s">
        <v>230</v>
      </c>
      <c r="G149" s="216" t="s">
        <v>153</v>
      </c>
      <c r="H149" s="217">
        <v>3946.4099999999999</v>
      </c>
      <c r="I149" s="218">
        <v>7.5700000000000003</v>
      </c>
      <c r="J149" s="218">
        <f>ROUND(I149*H149,2)</f>
        <v>29874.32</v>
      </c>
      <c r="K149" s="219"/>
      <c r="L149" s="36"/>
      <c r="M149" s="220" t="s">
        <v>1</v>
      </c>
      <c r="N149" s="221" t="s">
        <v>39</v>
      </c>
      <c r="O149" s="222">
        <v>0.0089999999999999993</v>
      </c>
      <c r="P149" s="222">
        <f>O149*H149</f>
        <v>35.517689999999995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4" t="s">
        <v>175</v>
      </c>
      <c r="AT149" s="224" t="s">
        <v>129</v>
      </c>
      <c r="AU149" s="224" t="s">
        <v>82</v>
      </c>
      <c r="AY149" s="16" t="s">
        <v>128</v>
      </c>
      <c r="BE149" s="225">
        <f>IF(N149="základní",J149,0)</f>
        <v>29874.32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82</v>
      </c>
      <c r="BK149" s="225">
        <f>ROUND(I149*H149,2)</f>
        <v>29874.32</v>
      </c>
      <c r="BL149" s="16" t="s">
        <v>175</v>
      </c>
      <c r="BM149" s="224" t="s">
        <v>561</v>
      </c>
    </row>
    <row r="150" s="2" customFormat="1">
      <c r="A150" s="33"/>
      <c r="B150" s="34"/>
      <c r="C150" s="35"/>
      <c r="D150" s="226" t="s">
        <v>135</v>
      </c>
      <c r="E150" s="35"/>
      <c r="F150" s="227" t="s">
        <v>232</v>
      </c>
      <c r="G150" s="35"/>
      <c r="H150" s="35"/>
      <c r="I150" s="35"/>
      <c r="J150" s="35"/>
      <c r="K150" s="35"/>
      <c r="L150" s="36"/>
      <c r="M150" s="228"/>
      <c r="N150" s="229"/>
      <c r="O150" s="85"/>
      <c r="P150" s="85"/>
      <c r="Q150" s="85"/>
      <c r="R150" s="85"/>
      <c r="S150" s="85"/>
      <c r="T150" s="86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135</v>
      </c>
      <c r="AU150" s="16" t="s">
        <v>82</v>
      </c>
    </row>
    <row r="151" s="2" customFormat="1" ht="16.5" customHeight="1">
      <c r="A151" s="33"/>
      <c r="B151" s="34"/>
      <c r="C151" s="240" t="s">
        <v>196</v>
      </c>
      <c r="D151" s="240" t="s">
        <v>234</v>
      </c>
      <c r="E151" s="241" t="s">
        <v>235</v>
      </c>
      <c r="F151" s="242" t="s">
        <v>236</v>
      </c>
      <c r="G151" s="243" t="s">
        <v>237</v>
      </c>
      <c r="H151" s="244">
        <v>138.124</v>
      </c>
      <c r="I151" s="245">
        <v>102</v>
      </c>
      <c r="J151" s="245">
        <f>ROUND(I151*H151,2)</f>
        <v>14088.65</v>
      </c>
      <c r="K151" s="246"/>
      <c r="L151" s="247"/>
      <c r="M151" s="248" t="s">
        <v>1</v>
      </c>
      <c r="N151" s="249" t="s">
        <v>39</v>
      </c>
      <c r="O151" s="222">
        <v>0</v>
      </c>
      <c r="P151" s="222">
        <f>O151*H151</f>
        <v>0</v>
      </c>
      <c r="Q151" s="222">
        <v>0.001</v>
      </c>
      <c r="R151" s="222">
        <f>Q151*H151</f>
        <v>0.138124</v>
      </c>
      <c r="S151" s="222">
        <v>0</v>
      </c>
      <c r="T151" s="223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24" t="s">
        <v>175</v>
      </c>
      <c r="AT151" s="224" t="s">
        <v>234</v>
      </c>
      <c r="AU151" s="224" t="s">
        <v>82</v>
      </c>
      <c r="AY151" s="16" t="s">
        <v>128</v>
      </c>
      <c r="BE151" s="225">
        <f>IF(N151="základní",J151,0)</f>
        <v>14088.65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6" t="s">
        <v>82</v>
      </c>
      <c r="BK151" s="225">
        <f>ROUND(I151*H151,2)</f>
        <v>14088.65</v>
      </c>
      <c r="BL151" s="16" t="s">
        <v>175</v>
      </c>
      <c r="BM151" s="224" t="s">
        <v>562</v>
      </c>
    </row>
    <row r="152" s="2" customFormat="1">
      <c r="A152" s="33"/>
      <c r="B152" s="34"/>
      <c r="C152" s="35"/>
      <c r="D152" s="226" t="s">
        <v>135</v>
      </c>
      <c r="E152" s="35"/>
      <c r="F152" s="227" t="s">
        <v>236</v>
      </c>
      <c r="G152" s="35"/>
      <c r="H152" s="35"/>
      <c r="I152" s="35"/>
      <c r="J152" s="35"/>
      <c r="K152" s="35"/>
      <c r="L152" s="36"/>
      <c r="M152" s="228"/>
      <c r="N152" s="229"/>
      <c r="O152" s="85"/>
      <c r="P152" s="85"/>
      <c r="Q152" s="85"/>
      <c r="R152" s="85"/>
      <c r="S152" s="85"/>
      <c r="T152" s="86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135</v>
      </c>
      <c r="AU152" s="16" t="s">
        <v>82</v>
      </c>
    </row>
    <row r="153" s="13" customFormat="1">
      <c r="A153" s="13"/>
      <c r="B153" s="230"/>
      <c r="C153" s="231"/>
      <c r="D153" s="226" t="s">
        <v>188</v>
      </c>
      <c r="E153" s="232" t="s">
        <v>1</v>
      </c>
      <c r="F153" s="233" t="s">
        <v>563</v>
      </c>
      <c r="G153" s="231"/>
      <c r="H153" s="234">
        <v>138.124</v>
      </c>
      <c r="I153" s="231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188</v>
      </c>
      <c r="AU153" s="239" t="s">
        <v>82</v>
      </c>
      <c r="AV153" s="13" t="s">
        <v>84</v>
      </c>
      <c r="AW153" s="13" t="s">
        <v>29</v>
      </c>
      <c r="AX153" s="13" t="s">
        <v>82</v>
      </c>
      <c r="AY153" s="239" t="s">
        <v>128</v>
      </c>
    </row>
    <row r="154" s="2" customFormat="1" ht="21.75" customHeight="1">
      <c r="A154" s="33"/>
      <c r="B154" s="34"/>
      <c r="C154" s="213" t="s">
        <v>201</v>
      </c>
      <c r="D154" s="213" t="s">
        <v>129</v>
      </c>
      <c r="E154" s="214" t="s">
        <v>240</v>
      </c>
      <c r="F154" s="215" t="s">
        <v>241</v>
      </c>
      <c r="G154" s="216" t="s">
        <v>153</v>
      </c>
      <c r="H154" s="217">
        <v>6100.2600000000002</v>
      </c>
      <c r="I154" s="218">
        <v>21.800000000000001</v>
      </c>
      <c r="J154" s="218">
        <f>ROUND(I154*H154,2)</f>
        <v>132985.67000000001</v>
      </c>
      <c r="K154" s="219"/>
      <c r="L154" s="36"/>
      <c r="M154" s="220" t="s">
        <v>1</v>
      </c>
      <c r="N154" s="221" t="s">
        <v>39</v>
      </c>
      <c r="O154" s="222">
        <v>0.025000000000000001</v>
      </c>
      <c r="P154" s="222">
        <f>O154*H154</f>
        <v>152.50650000000002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4" t="s">
        <v>133</v>
      </c>
      <c r="AT154" s="224" t="s">
        <v>129</v>
      </c>
      <c r="AU154" s="224" t="s">
        <v>82</v>
      </c>
      <c r="AY154" s="16" t="s">
        <v>128</v>
      </c>
      <c r="BE154" s="225">
        <f>IF(N154="základní",J154,0)</f>
        <v>132985.67000000001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6" t="s">
        <v>82</v>
      </c>
      <c r="BK154" s="225">
        <f>ROUND(I154*H154,2)</f>
        <v>132985.67000000001</v>
      </c>
      <c r="BL154" s="16" t="s">
        <v>133</v>
      </c>
      <c r="BM154" s="224" t="s">
        <v>564</v>
      </c>
    </row>
    <row r="155" s="2" customFormat="1">
      <c r="A155" s="33"/>
      <c r="B155" s="34"/>
      <c r="C155" s="35"/>
      <c r="D155" s="226" t="s">
        <v>135</v>
      </c>
      <c r="E155" s="35"/>
      <c r="F155" s="227" t="s">
        <v>243</v>
      </c>
      <c r="G155" s="35"/>
      <c r="H155" s="35"/>
      <c r="I155" s="35"/>
      <c r="J155" s="35"/>
      <c r="K155" s="35"/>
      <c r="L155" s="36"/>
      <c r="M155" s="228"/>
      <c r="N155" s="229"/>
      <c r="O155" s="85"/>
      <c r="P155" s="85"/>
      <c r="Q155" s="85"/>
      <c r="R155" s="85"/>
      <c r="S155" s="85"/>
      <c r="T155" s="86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135</v>
      </c>
      <c r="AU155" s="16" t="s">
        <v>82</v>
      </c>
    </row>
    <row r="156" s="2" customFormat="1" ht="21.75" customHeight="1">
      <c r="A156" s="33"/>
      <c r="B156" s="34"/>
      <c r="C156" s="213" t="s">
        <v>8</v>
      </c>
      <c r="D156" s="213" t="s">
        <v>129</v>
      </c>
      <c r="E156" s="214" t="s">
        <v>245</v>
      </c>
      <c r="F156" s="215" t="s">
        <v>246</v>
      </c>
      <c r="G156" s="216" t="s">
        <v>153</v>
      </c>
      <c r="H156" s="217">
        <v>3014.415</v>
      </c>
      <c r="I156" s="218">
        <v>70.099999999999994</v>
      </c>
      <c r="J156" s="218">
        <f>ROUND(I156*H156,2)</f>
        <v>211310.48999999999</v>
      </c>
      <c r="K156" s="219"/>
      <c r="L156" s="36"/>
      <c r="M156" s="220" t="s">
        <v>1</v>
      </c>
      <c r="N156" s="221" t="s">
        <v>39</v>
      </c>
      <c r="O156" s="222">
        <v>0.080000000000000002</v>
      </c>
      <c r="P156" s="222">
        <f>O156*H156</f>
        <v>241.1532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4" t="s">
        <v>133</v>
      </c>
      <c r="AT156" s="224" t="s">
        <v>129</v>
      </c>
      <c r="AU156" s="224" t="s">
        <v>82</v>
      </c>
      <c r="AY156" s="16" t="s">
        <v>128</v>
      </c>
      <c r="BE156" s="225">
        <f>IF(N156="základní",J156,0)</f>
        <v>211310.48999999999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6" t="s">
        <v>82</v>
      </c>
      <c r="BK156" s="225">
        <f>ROUND(I156*H156,2)</f>
        <v>211310.48999999999</v>
      </c>
      <c r="BL156" s="16" t="s">
        <v>133</v>
      </c>
      <c r="BM156" s="224" t="s">
        <v>565</v>
      </c>
    </row>
    <row r="157" s="2" customFormat="1">
      <c r="A157" s="33"/>
      <c r="B157" s="34"/>
      <c r="C157" s="35"/>
      <c r="D157" s="226" t="s">
        <v>135</v>
      </c>
      <c r="E157" s="35"/>
      <c r="F157" s="227" t="s">
        <v>248</v>
      </c>
      <c r="G157" s="35"/>
      <c r="H157" s="35"/>
      <c r="I157" s="35"/>
      <c r="J157" s="35"/>
      <c r="K157" s="35"/>
      <c r="L157" s="36"/>
      <c r="M157" s="228"/>
      <c r="N157" s="229"/>
      <c r="O157" s="85"/>
      <c r="P157" s="85"/>
      <c r="Q157" s="85"/>
      <c r="R157" s="85"/>
      <c r="S157" s="85"/>
      <c r="T157" s="86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135</v>
      </c>
      <c r="AU157" s="16" t="s">
        <v>82</v>
      </c>
    </row>
    <row r="158" s="2" customFormat="1" ht="16.5" customHeight="1">
      <c r="A158" s="33"/>
      <c r="B158" s="34"/>
      <c r="C158" s="213" t="s">
        <v>211</v>
      </c>
      <c r="D158" s="213" t="s">
        <v>129</v>
      </c>
      <c r="E158" s="214" t="s">
        <v>250</v>
      </c>
      <c r="F158" s="215" t="s">
        <v>251</v>
      </c>
      <c r="G158" s="216" t="s">
        <v>153</v>
      </c>
      <c r="H158" s="217">
        <v>937.34000000000003</v>
      </c>
      <c r="I158" s="218">
        <v>60.5</v>
      </c>
      <c r="J158" s="218">
        <f>ROUND(I158*H158,2)</f>
        <v>56709.07</v>
      </c>
      <c r="K158" s="219"/>
      <c r="L158" s="36"/>
      <c r="M158" s="220" t="s">
        <v>1</v>
      </c>
      <c r="N158" s="221" t="s">
        <v>39</v>
      </c>
      <c r="O158" s="222">
        <v>0.067000000000000004</v>
      </c>
      <c r="P158" s="222">
        <f>O158*H158</f>
        <v>62.801780000000008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4" t="s">
        <v>133</v>
      </c>
      <c r="AT158" s="224" t="s">
        <v>129</v>
      </c>
      <c r="AU158" s="224" t="s">
        <v>82</v>
      </c>
      <c r="AY158" s="16" t="s">
        <v>128</v>
      </c>
      <c r="BE158" s="225">
        <f>IF(N158="základní",J158,0)</f>
        <v>56709.07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6" t="s">
        <v>82</v>
      </c>
      <c r="BK158" s="225">
        <f>ROUND(I158*H158,2)</f>
        <v>56709.07</v>
      </c>
      <c r="BL158" s="16" t="s">
        <v>133</v>
      </c>
      <c r="BM158" s="224" t="s">
        <v>566</v>
      </c>
    </row>
    <row r="159" s="2" customFormat="1">
      <c r="A159" s="33"/>
      <c r="B159" s="34"/>
      <c r="C159" s="35"/>
      <c r="D159" s="226" t="s">
        <v>135</v>
      </c>
      <c r="E159" s="35"/>
      <c r="F159" s="227" t="s">
        <v>253</v>
      </c>
      <c r="G159" s="35"/>
      <c r="H159" s="35"/>
      <c r="I159" s="35"/>
      <c r="J159" s="35"/>
      <c r="K159" s="35"/>
      <c r="L159" s="36"/>
      <c r="M159" s="228"/>
      <c r="N159" s="229"/>
      <c r="O159" s="85"/>
      <c r="P159" s="85"/>
      <c r="Q159" s="85"/>
      <c r="R159" s="85"/>
      <c r="S159" s="85"/>
      <c r="T159" s="86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135</v>
      </c>
      <c r="AU159" s="16" t="s">
        <v>82</v>
      </c>
    </row>
    <row r="160" s="2" customFormat="1" ht="21.75" customHeight="1">
      <c r="A160" s="33"/>
      <c r="B160" s="34"/>
      <c r="C160" s="213" t="s">
        <v>218</v>
      </c>
      <c r="D160" s="213" t="s">
        <v>129</v>
      </c>
      <c r="E160" s="214" t="s">
        <v>255</v>
      </c>
      <c r="F160" s="215" t="s">
        <v>256</v>
      </c>
      <c r="G160" s="216" t="s">
        <v>153</v>
      </c>
      <c r="H160" s="217">
        <v>4200.21</v>
      </c>
      <c r="I160" s="218">
        <v>44.799999999999997</v>
      </c>
      <c r="J160" s="218">
        <f>ROUND(I160*H160,2)</f>
        <v>188169.41</v>
      </c>
      <c r="K160" s="219"/>
      <c r="L160" s="36"/>
      <c r="M160" s="220" t="s">
        <v>1</v>
      </c>
      <c r="N160" s="221" t="s">
        <v>39</v>
      </c>
      <c r="O160" s="222">
        <v>0.035999999999999997</v>
      </c>
      <c r="P160" s="222">
        <f>O160*H160</f>
        <v>151.20756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4" t="s">
        <v>133</v>
      </c>
      <c r="AT160" s="224" t="s">
        <v>129</v>
      </c>
      <c r="AU160" s="224" t="s">
        <v>82</v>
      </c>
      <c r="AY160" s="16" t="s">
        <v>128</v>
      </c>
      <c r="BE160" s="225">
        <f>IF(N160="základní",J160,0)</f>
        <v>188169.41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6" t="s">
        <v>82</v>
      </c>
      <c r="BK160" s="225">
        <f>ROUND(I160*H160,2)</f>
        <v>188169.41</v>
      </c>
      <c r="BL160" s="16" t="s">
        <v>133</v>
      </c>
      <c r="BM160" s="224" t="s">
        <v>567</v>
      </c>
    </row>
    <row r="161" s="2" customFormat="1">
      <c r="A161" s="33"/>
      <c r="B161" s="34"/>
      <c r="C161" s="35"/>
      <c r="D161" s="226" t="s">
        <v>135</v>
      </c>
      <c r="E161" s="35"/>
      <c r="F161" s="227" t="s">
        <v>258</v>
      </c>
      <c r="G161" s="35"/>
      <c r="H161" s="35"/>
      <c r="I161" s="35"/>
      <c r="J161" s="35"/>
      <c r="K161" s="35"/>
      <c r="L161" s="36"/>
      <c r="M161" s="228"/>
      <c r="N161" s="229"/>
      <c r="O161" s="85"/>
      <c r="P161" s="85"/>
      <c r="Q161" s="85"/>
      <c r="R161" s="85"/>
      <c r="S161" s="85"/>
      <c r="T161" s="86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135</v>
      </c>
      <c r="AU161" s="16" t="s">
        <v>82</v>
      </c>
    </row>
    <row r="162" s="2" customFormat="1" ht="21.75" customHeight="1">
      <c r="A162" s="33"/>
      <c r="B162" s="34"/>
      <c r="C162" s="213" t="s">
        <v>223</v>
      </c>
      <c r="D162" s="213" t="s">
        <v>129</v>
      </c>
      <c r="E162" s="214" t="s">
        <v>568</v>
      </c>
      <c r="F162" s="215" t="s">
        <v>569</v>
      </c>
      <c r="G162" s="216" t="s">
        <v>132</v>
      </c>
      <c r="H162" s="217">
        <v>67</v>
      </c>
      <c r="I162" s="218">
        <v>114</v>
      </c>
      <c r="J162" s="218">
        <f>ROUND(I162*H162,2)</f>
        <v>7638</v>
      </c>
      <c r="K162" s="219"/>
      <c r="L162" s="36"/>
      <c r="M162" s="220" t="s">
        <v>1</v>
      </c>
      <c r="N162" s="221" t="s">
        <v>39</v>
      </c>
      <c r="O162" s="222">
        <v>0.371</v>
      </c>
      <c r="P162" s="222">
        <f>O162*H162</f>
        <v>24.856999999999999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4" t="s">
        <v>133</v>
      </c>
      <c r="AT162" s="224" t="s">
        <v>129</v>
      </c>
      <c r="AU162" s="224" t="s">
        <v>82</v>
      </c>
      <c r="AY162" s="16" t="s">
        <v>128</v>
      </c>
      <c r="BE162" s="225">
        <f>IF(N162="základní",J162,0)</f>
        <v>7638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6" t="s">
        <v>82</v>
      </c>
      <c r="BK162" s="225">
        <f>ROUND(I162*H162,2)</f>
        <v>7638</v>
      </c>
      <c r="BL162" s="16" t="s">
        <v>133</v>
      </c>
      <c r="BM162" s="224" t="s">
        <v>570</v>
      </c>
    </row>
    <row r="163" s="2" customFormat="1">
      <c r="A163" s="33"/>
      <c r="B163" s="34"/>
      <c r="C163" s="35"/>
      <c r="D163" s="226" t="s">
        <v>135</v>
      </c>
      <c r="E163" s="35"/>
      <c r="F163" s="227" t="s">
        <v>571</v>
      </c>
      <c r="G163" s="35"/>
      <c r="H163" s="35"/>
      <c r="I163" s="35"/>
      <c r="J163" s="35"/>
      <c r="K163" s="35"/>
      <c r="L163" s="36"/>
      <c r="M163" s="228"/>
      <c r="N163" s="229"/>
      <c r="O163" s="85"/>
      <c r="P163" s="85"/>
      <c r="Q163" s="85"/>
      <c r="R163" s="85"/>
      <c r="S163" s="85"/>
      <c r="T163" s="86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135</v>
      </c>
      <c r="AU163" s="16" t="s">
        <v>82</v>
      </c>
    </row>
    <row r="164" s="2" customFormat="1" ht="21.75" customHeight="1">
      <c r="A164" s="33"/>
      <c r="B164" s="34"/>
      <c r="C164" s="213" t="s">
        <v>228</v>
      </c>
      <c r="D164" s="213" t="s">
        <v>129</v>
      </c>
      <c r="E164" s="214" t="s">
        <v>572</v>
      </c>
      <c r="F164" s="215" t="s">
        <v>573</v>
      </c>
      <c r="G164" s="216" t="s">
        <v>132</v>
      </c>
      <c r="H164" s="217">
        <v>67</v>
      </c>
      <c r="I164" s="218">
        <v>133</v>
      </c>
      <c r="J164" s="218">
        <f>ROUND(I164*H164,2)</f>
        <v>8911</v>
      </c>
      <c r="K164" s="219"/>
      <c r="L164" s="36"/>
      <c r="M164" s="220" t="s">
        <v>1</v>
      </c>
      <c r="N164" s="221" t="s">
        <v>39</v>
      </c>
      <c r="O164" s="222">
        <v>0.42699999999999999</v>
      </c>
      <c r="P164" s="222">
        <f>O164*H164</f>
        <v>28.608999999999998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4" t="s">
        <v>133</v>
      </c>
      <c r="AT164" s="224" t="s">
        <v>129</v>
      </c>
      <c r="AU164" s="224" t="s">
        <v>82</v>
      </c>
      <c r="AY164" s="16" t="s">
        <v>128</v>
      </c>
      <c r="BE164" s="225">
        <f>IF(N164="základní",J164,0)</f>
        <v>8911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82</v>
      </c>
      <c r="BK164" s="225">
        <f>ROUND(I164*H164,2)</f>
        <v>8911</v>
      </c>
      <c r="BL164" s="16" t="s">
        <v>133</v>
      </c>
      <c r="BM164" s="224" t="s">
        <v>574</v>
      </c>
    </row>
    <row r="165" s="2" customFormat="1">
      <c r="A165" s="33"/>
      <c r="B165" s="34"/>
      <c r="C165" s="35"/>
      <c r="D165" s="226" t="s">
        <v>135</v>
      </c>
      <c r="E165" s="35"/>
      <c r="F165" s="227" t="s">
        <v>575</v>
      </c>
      <c r="G165" s="35"/>
      <c r="H165" s="35"/>
      <c r="I165" s="35"/>
      <c r="J165" s="35"/>
      <c r="K165" s="35"/>
      <c r="L165" s="36"/>
      <c r="M165" s="228"/>
      <c r="N165" s="229"/>
      <c r="O165" s="85"/>
      <c r="P165" s="85"/>
      <c r="Q165" s="85"/>
      <c r="R165" s="85"/>
      <c r="S165" s="85"/>
      <c r="T165" s="86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135</v>
      </c>
      <c r="AU165" s="16" t="s">
        <v>82</v>
      </c>
    </row>
    <row r="166" s="2" customFormat="1" ht="16.5" customHeight="1">
      <c r="A166" s="33"/>
      <c r="B166" s="34"/>
      <c r="C166" s="240" t="s">
        <v>233</v>
      </c>
      <c r="D166" s="240" t="s">
        <v>234</v>
      </c>
      <c r="E166" s="241" t="s">
        <v>576</v>
      </c>
      <c r="F166" s="242" t="s">
        <v>577</v>
      </c>
      <c r="G166" s="243" t="s">
        <v>132</v>
      </c>
      <c r="H166" s="244">
        <v>67</v>
      </c>
      <c r="I166" s="245">
        <v>76.200000000000003</v>
      </c>
      <c r="J166" s="245">
        <f>ROUND(I166*H166,2)</f>
        <v>5105.3999999999996</v>
      </c>
      <c r="K166" s="246"/>
      <c r="L166" s="247"/>
      <c r="M166" s="248" t="s">
        <v>1</v>
      </c>
      <c r="N166" s="249" t="s">
        <v>39</v>
      </c>
      <c r="O166" s="222">
        <v>0</v>
      </c>
      <c r="P166" s="222">
        <f>O166*H166</f>
        <v>0</v>
      </c>
      <c r="Q166" s="222">
        <v>0.0050000000000000001</v>
      </c>
      <c r="R166" s="222">
        <f>Q166*H166</f>
        <v>0.33500000000000002</v>
      </c>
      <c r="S166" s="222">
        <v>0</v>
      </c>
      <c r="T166" s="22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4" t="s">
        <v>167</v>
      </c>
      <c r="AT166" s="224" t="s">
        <v>234</v>
      </c>
      <c r="AU166" s="224" t="s">
        <v>82</v>
      </c>
      <c r="AY166" s="16" t="s">
        <v>128</v>
      </c>
      <c r="BE166" s="225">
        <f>IF(N166="základní",J166,0)</f>
        <v>5105.3999999999996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82</v>
      </c>
      <c r="BK166" s="225">
        <f>ROUND(I166*H166,2)</f>
        <v>5105.3999999999996</v>
      </c>
      <c r="BL166" s="16" t="s">
        <v>133</v>
      </c>
      <c r="BM166" s="224" t="s">
        <v>578</v>
      </c>
    </row>
    <row r="167" s="2" customFormat="1">
      <c r="A167" s="33"/>
      <c r="B167" s="34"/>
      <c r="C167" s="35"/>
      <c r="D167" s="226" t="s">
        <v>135</v>
      </c>
      <c r="E167" s="35"/>
      <c r="F167" s="227" t="s">
        <v>577</v>
      </c>
      <c r="G167" s="35"/>
      <c r="H167" s="35"/>
      <c r="I167" s="35"/>
      <c r="J167" s="35"/>
      <c r="K167" s="35"/>
      <c r="L167" s="36"/>
      <c r="M167" s="228"/>
      <c r="N167" s="229"/>
      <c r="O167" s="85"/>
      <c r="P167" s="85"/>
      <c r="Q167" s="85"/>
      <c r="R167" s="85"/>
      <c r="S167" s="85"/>
      <c r="T167" s="86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135</v>
      </c>
      <c r="AU167" s="16" t="s">
        <v>82</v>
      </c>
    </row>
    <row r="168" s="2" customFormat="1" ht="21.75" customHeight="1">
      <c r="A168" s="33"/>
      <c r="B168" s="34"/>
      <c r="C168" s="213" t="s">
        <v>7</v>
      </c>
      <c r="D168" s="213" t="s">
        <v>129</v>
      </c>
      <c r="E168" s="214" t="s">
        <v>579</v>
      </c>
      <c r="F168" s="215" t="s">
        <v>580</v>
      </c>
      <c r="G168" s="216" t="s">
        <v>132</v>
      </c>
      <c r="H168" s="217">
        <v>67</v>
      </c>
      <c r="I168" s="218">
        <v>131</v>
      </c>
      <c r="J168" s="218">
        <f>ROUND(I168*H168,2)</f>
        <v>8777</v>
      </c>
      <c r="K168" s="219"/>
      <c r="L168" s="36"/>
      <c r="M168" s="220" t="s">
        <v>1</v>
      </c>
      <c r="N168" s="221" t="s">
        <v>39</v>
      </c>
      <c r="O168" s="222">
        <v>0.20000000000000001</v>
      </c>
      <c r="P168" s="222">
        <f>O168*H168</f>
        <v>13.4</v>
      </c>
      <c r="Q168" s="222">
        <v>0.0020799999999999998</v>
      </c>
      <c r="R168" s="222">
        <f>Q168*H168</f>
        <v>0.13935999999999998</v>
      </c>
      <c r="S168" s="222">
        <v>0</v>
      </c>
      <c r="T168" s="22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4" t="s">
        <v>133</v>
      </c>
      <c r="AT168" s="224" t="s">
        <v>129</v>
      </c>
      <c r="AU168" s="224" t="s">
        <v>82</v>
      </c>
      <c r="AY168" s="16" t="s">
        <v>128</v>
      </c>
      <c r="BE168" s="225">
        <f>IF(N168="základní",J168,0)</f>
        <v>8777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6" t="s">
        <v>82</v>
      </c>
      <c r="BK168" s="225">
        <f>ROUND(I168*H168,2)</f>
        <v>8777</v>
      </c>
      <c r="BL168" s="16" t="s">
        <v>133</v>
      </c>
      <c r="BM168" s="224" t="s">
        <v>581</v>
      </c>
    </row>
    <row r="169" s="2" customFormat="1">
      <c r="A169" s="33"/>
      <c r="B169" s="34"/>
      <c r="C169" s="35"/>
      <c r="D169" s="226" t="s">
        <v>135</v>
      </c>
      <c r="E169" s="35"/>
      <c r="F169" s="227" t="s">
        <v>582</v>
      </c>
      <c r="G169" s="35"/>
      <c r="H169" s="35"/>
      <c r="I169" s="35"/>
      <c r="J169" s="35"/>
      <c r="K169" s="35"/>
      <c r="L169" s="36"/>
      <c r="M169" s="228"/>
      <c r="N169" s="229"/>
      <c r="O169" s="85"/>
      <c r="P169" s="85"/>
      <c r="Q169" s="85"/>
      <c r="R169" s="85"/>
      <c r="S169" s="85"/>
      <c r="T169" s="86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135</v>
      </c>
      <c r="AU169" s="16" t="s">
        <v>82</v>
      </c>
    </row>
    <row r="170" s="2" customFormat="1" ht="21.75" customHeight="1">
      <c r="A170" s="33"/>
      <c r="B170" s="34"/>
      <c r="C170" s="213" t="s">
        <v>244</v>
      </c>
      <c r="D170" s="213" t="s">
        <v>129</v>
      </c>
      <c r="E170" s="214" t="s">
        <v>583</v>
      </c>
      <c r="F170" s="215" t="s">
        <v>584</v>
      </c>
      <c r="G170" s="216" t="s">
        <v>132</v>
      </c>
      <c r="H170" s="217">
        <v>67</v>
      </c>
      <c r="I170" s="218">
        <v>6.1600000000000001</v>
      </c>
      <c r="J170" s="218">
        <f>ROUND(I170*H170,2)</f>
        <v>412.72000000000003</v>
      </c>
      <c r="K170" s="219"/>
      <c r="L170" s="36"/>
      <c r="M170" s="220" t="s">
        <v>1</v>
      </c>
      <c r="N170" s="221" t="s">
        <v>39</v>
      </c>
      <c r="O170" s="222">
        <v>0.02</v>
      </c>
      <c r="P170" s="222">
        <f>O170*H170</f>
        <v>1.3400000000000001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4" t="s">
        <v>133</v>
      </c>
      <c r="AT170" s="224" t="s">
        <v>129</v>
      </c>
      <c r="AU170" s="224" t="s">
        <v>82</v>
      </c>
      <c r="AY170" s="16" t="s">
        <v>128</v>
      </c>
      <c r="BE170" s="225">
        <f>IF(N170="základní",J170,0)</f>
        <v>412.72000000000003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6" t="s">
        <v>82</v>
      </c>
      <c r="BK170" s="225">
        <f>ROUND(I170*H170,2)</f>
        <v>412.72000000000003</v>
      </c>
      <c r="BL170" s="16" t="s">
        <v>133</v>
      </c>
      <c r="BM170" s="224" t="s">
        <v>585</v>
      </c>
    </row>
    <row r="171" s="2" customFormat="1">
      <c r="A171" s="33"/>
      <c r="B171" s="34"/>
      <c r="C171" s="35"/>
      <c r="D171" s="226" t="s">
        <v>135</v>
      </c>
      <c r="E171" s="35"/>
      <c r="F171" s="227" t="s">
        <v>586</v>
      </c>
      <c r="G171" s="35"/>
      <c r="H171" s="35"/>
      <c r="I171" s="35"/>
      <c r="J171" s="35"/>
      <c r="K171" s="35"/>
      <c r="L171" s="36"/>
      <c r="M171" s="228"/>
      <c r="N171" s="229"/>
      <c r="O171" s="85"/>
      <c r="P171" s="85"/>
      <c r="Q171" s="85"/>
      <c r="R171" s="85"/>
      <c r="S171" s="85"/>
      <c r="T171" s="86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135</v>
      </c>
      <c r="AU171" s="16" t="s">
        <v>82</v>
      </c>
    </row>
    <row r="172" s="2" customFormat="1" ht="21.75" customHeight="1">
      <c r="A172" s="33"/>
      <c r="B172" s="34"/>
      <c r="C172" s="240" t="s">
        <v>249</v>
      </c>
      <c r="D172" s="240" t="s">
        <v>234</v>
      </c>
      <c r="E172" s="241" t="s">
        <v>587</v>
      </c>
      <c r="F172" s="242" t="s">
        <v>588</v>
      </c>
      <c r="G172" s="243" t="s">
        <v>132</v>
      </c>
      <c r="H172" s="244">
        <v>134</v>
      </c>
      <c r="I172" s="245">
        <v>102</v>
      </c>
      <c r="J172" s="245">
        <f>ROUND(I172*H172,2)</f>
        <v>13668</v>
      </c>
      <c r="K172" s="246"/>
      <c r="L172" s="247"/>
      <c r="M172" s="248" t="s">
        <v>1</v>
      </c>
      <c r="N172" s="249" t="s">
        <v>39</v>
      </c>
      <c r="O172" s="222">
        <v>0</v>
      </c>
      <c r="P172" s="222">
        <f>O172*H172</f>
        <v>0</v>
      </c>
      <c r="Q172" s="222">
        <v>0.0047200000000000002</v>
      </c>
      <c r="R172" s="222">
        <f>Q172*H172</f>
        <v>0.63248000000000004</v>
      </c>
      <c r="S172" s="222">
        <v>0</v>
      </c>
      <c r="T172" s="223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4" t="s">
        <v>167</v>
      </c>
      <c r="AT172" s="224" t="s">
        <v>234</v>
      </c>
      <c r="AU172" s="224" t="s">
        <v>82</v>
      </c>
      <c r="AY172" s="16" t="s">
        <v>128</v>
      </c>
      <c r="BE172" s="225">
        <f>IF(N172="základní",J172,0)</f>
        <v>13668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6" t="s">
        <v>82</v>
      </c>
      <c r="BK172" s="225">
        <f>ROUND(I172*H172,2)</f>
        <v>13668</v>
      </c>
      <c r="BL172" s="16" t="s">
        <v>133</v>
      </c>
      <c r="BM172" s="224" t="s">
        <v>589</v>
      </c>
    </row>
    <row r="173" s="2" customFormat="1">
      <c r="A173" s="33"/>
      <c r="B173" s="34"/>
      <c r="C173" s="35"/>
      <c r="D173" s="226" t="s">
        <v>135</v>
      </c>
      <c r="E173" s="35"/>
      <c r="F173" s="227" t="s">
        <v>588</v>
      </c>
      <c r="G173" s="35"/>
      <c r="H173" s="35"/>
      <c r="I173" s="35"/>
      <c r="J173" s="35"/>
      <c r="K173" s="35"/>
      <c r="L173" s="36"/>
      <c r="M173" s="228"/>
      <c r="N173" s="229"/>
      <c r="O173" s="85"/>
      <c r="P173" s="85"/>
      <c r="Q173" s="85"/>
      <c r="R173" s="85"/>
      <c r="S173" s="85"/>
      <c r="T173" s="86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135</v>
      </c>
      <c r="AU173" s="16" t="s">
        <v>82</v>
      </c>
    </row>
    <row r="174" s="2" customFormat="1" ht="21.75" customHeight="1">
      <c r="A174" s="33"/>
      <c r="B174" s="34"/>
      <c r="C174" s="213" t="s">
        <v>254</v>
      </c>
      <c r="D174" s="213" t="s">
        <v>129</v>
      </c>
      <c r="E174" s="214" t="s">
        <v>590</v>
      </c>
      <c r="F174" s="215" t="s">
        <v>591</v>
      </c>
      <c r="G174" s="216" t="s">
        <v>153</v>
      </c>
      <c r="H174" s="217">
        <v>16.75</v>
      </c>
      <c r="I174" s="218">
        <v>70.599999999999994</v>
      </c>
      <c r="J174" s="218">
        <f>ROUND(I174*H174,2)</f>
        <v>1182.55</v>
      </c>
      <c r="K174" s="219"/>
      <c r="L174" s="36"/>
      <c r="M174" s="220" t="s">
        <v>1</v>
      </c>
      <c r="N174" s="221" t="s">
        <v>39</v>
      </c>
      <c r="O174" s="222">
        <v>0.219</v>
      </c>
      <c r="P174" s="222">
        <f>O174*H174</f>
        <v>3.66825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4" t="s">
        <v>133</v>
      </c>
      <c r="AT174" s="224" t="s">
        <v>129</v>
      </c>
      <c r="AU174" s="224" t="s">
        <v>82</v>
      </c>
      <c r="AY174" s="16" t="s">
        <v>128</v>
      </c>
      <c r="BE174" s="225">
        <f>IF(N174="základní",J174,0)</f>
        <v>1182.55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6" t="s">
        <v>82</v>
      </c>
      <c r="BK174" s="225">
        <f>ROUND(I174*H174,2)</f>
        <v>1182.55</v>
      </c>
      <c r="BL174" s="16" t="s">
        <v>133</v>
      </c>
      <c r="BM174" s="224" t="s">
        <v>592</v>
      </c>
    </row>
    <row r="175" s="2" customFormat="1">
      <c r="A175" s="33"/>
      <c r="B175" s="34"/>
      <c r="C175" s="35"/>
      <c r="D175" s="226" t="s">
        <v>135</v>
      </c>
      <c r="E175" s="35"/>
      <c r="F175" s="227" t="s">
        <v>593</v>
      </c>
      <c r="G175" s="35"/>
      <c r="H175" s="35"/>
      <c r="I175" s="35"/>
      <c r="J175" s="35"/>
      <c r="K175" s="35"/>
      <c r="L175" s="36"/>
      <c r="M175" s="228"/>
      <c r="N175" s="229"/>
      <c r="O175" s="85"/>
      <c r="P175" s="85"/>
      <c r="Q175" s="85"/>
      <c r="R175" s="85"/>
      <c r="S175" s="85"/>
      <c r="T175" s="86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135</v>
      </c>
      <c r="AU175" s="16" t="s">
        <v>82</v>
      </c>
    </row>
    <row r="176" s="2" customFormat="1" ht="16.5" customHeight="1">
      <c r="A176" s="33"/>
      <c r="B176" s="34"/>
      <c r="C176" s="240" t="s">
        <v>260</v>
      </c>
      <c r="D176" s="240" t="s">
        <v>234</v>
      </c>
      <c r="E176" s="241" t="s">
        <v>594</v>
      </c>
      <c r="F176" s="242" t="s">
        <v>595</v>
      </c>
      <c r="G176" s="243" t="s">
        <v>164</v>
      </c>
      <c r="H176" s="244">
        <v>1.675</v>
      </c>
      <c r="I176" s="245">
        <v>1290</v>
      </c>
      <c r="J176" s="245">
        <f>ROUND(I176*H176,2)</f>
        <v>2160.75</v>
      </c>
      <c r="K176" s="246"/>
      <c r="L176" s="247"/>
      <c r="M176" s="248" t="s">
        <v>1</v>
      </c>
      <c r="N176" s="249" t="s">
        <v>39</v>
      </c>
      <c r="O176" s="222">
        <v>0</v>
      </c>
      <c r="P176" s="222">
        <f>O176*H176</f>
        <v>0</v>
      </c>
      <c r="Q176" s="222">
        <v>0.20000000000000001</v>
      </c>
      <c r="R176" s="222">
        <f>Q176*H176</f>
        <v>0.33500000000000002</v>
      </c>
      <c r="S176" s="222">
        <v>0</v>
      </c>
      <c r="T176" s="22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4" t="s">
        <v>167</v>
      </c>
      <c r="AT176" s="224" t="s">
        <v>234</v>
      </c>
      <c r="AU176" s="224" t="s">
        <v>82</v>
      </c>
      <c r="AY176" s="16" t="s">
        <v>128</v>
      </c>
      <c r="BE176" s="225">
        <f>IF(N176="základní",J176,0)</f>
        <v>2160.75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6" t="s">
        <v>82</v>
      </c>
      <c r="BK176" s="225">
        <f>ROUND(I176*H176,2)</f>
        <v>2160.75</v>
      </c>
      <c r="BL176" s="16" t="s">
        <v>133</v>
      </c>
      <c r="BM176" s="224" t="s">
        <v>596</v>
      </c>
    </row>
    <row r="177" s="2" customFormat="1">
      <c r="A177" s="33"/>
      <c r="B177" s="34"/>
      <c r="C177" s="35"/>
      <c r="D177" s="226" t="s">
        <v>135</v>
      </c>
      <c r="E177" s="35"/>
      <c r="F177" s="227" t="s">
        <v>595</v>
      </c>
      <c r="G177" s="35"/>
      <c r="H177" s="35"/>
      <c r="I177" s="35"/>
      <c r="J177" s="35"/>
      <c r="K177" s="35"/>
      <c r="L177" s="36"/>
      <c r="M177" s="228"/>
      <c r="N177" s="229"/>
      <c r="O177" s="85"/>
      <c r="P177" s="85"/>
      <c r="Q177" s="85"/>
      <c r="R177" s="85"/>
      <c r="S177" s="85"/>
      <c r="T177" s="86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135</v>
      </c>
      <c r="AU177" s="16" t="s">
        <v>82</v>
      </c>
    </row>
    <row r="178" s="2" customFormat="1" ht="16.5" customHeight="1">
      <c r="A178" s="33"/>
      <c r="B178" s="34"/>
      <c r="C178" s="213" t="s">
        <v>265</v>
      </c>
      <c r="D178" s="213" t="s">
        <v>129</v>
      </c>
      <c r="E178" s="214" t="s">
        <v>597</v>
      </c>
      <c r="F178" s="215" t="s">
        <v>598</v>
      </c>
      <c r="G178" s="216" t="s">
        <v>164</v>
      </c>
      <c r="H178" s="217">
        <v>0.67000000000000004</v>
      </c>
      <c r="I178" s="218">
        <v>415</v>
      </c>
      <c r="J178" s="218">
        <f>ROUND(I178*H178,2)</f>
        <v>278.05000000000001</v>
      </c>
      <c r="K178" s="219"/>
      <c r="L178" s="36"/>
      <c r="M178" s="220" t="s">
        <v>1</v>
      </c>
      <c r="N178" s="221" t="s">
        <v>39</v>
      </c>
      <c r="O178" s="222">
        <v>1.196</v>
      </c>
      <c r="P178" s="222">
        <f>O178*H178</f>
        <v>0.80132000000000003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24" t="s">
        <v>133</v>
      </c>
      <c r="AT178" s="224" t="s">
        <v>129</v>
      </c>
      <c r="AU178" s="224" t="s">
        <v>82</v>
      </c>
      <c r="AY178" s="16" t="s">
        <v>128</v>
      </c>
      <c r="BE178" s="225">
        <f>IF(N178="základní",J178,0)</f>
        <v>278.05000000000001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6" t="s">
        <v>82</v>
      </c>
      <c r="BK178" s="225">
        <f>ROUND(I178*H178,2)</f>
        <v>278.05000000000001</v>
      </c>
      <c r="BL178" s="16" t="s">
        <v>133</v>
      </c>
      <c r="BM178" s="224" t="s">
        <v>599</v>
      </c>
    </row>
    <row r="179" s="2" customFormat="1">
      <c r="A179" s="33"/>
      <c r="B179" s="34"/>
      <c r="C179" s="35"/>
      <c r="D179" s="226" t="s">
        <v>135</v>
      </c>
      <c r="E179" s="35"/>
      <c r="F179" s="227" t="s">
        <v>600</v>
      </c>
      <c r="G179" s="35"/>
      <c r="H179" s="35"/>
      <c r="I179" s="35"/>
      <c r="J179" s="35"/>
      <c r="K179" s="35"/>
      <c r="L179" s="36"/>
      <c r="M179" s="228"/>
      <c r="N179" s="229"/>
      <c r="O179" s="85"/>
      <c r="P179" s="85"/>
      <c r="Q179" s="85"/>
      <c r="R179" s="85"/>
      <c r="S179" s="85"/>
      <c r="T179" s="86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135</v>
      </c>
      <c r="AU179" s="16" t="s">
        <v>82</v>
      </c>
    </row>
    <row r="180" s="2" customFormat="1" ht="21.75" customHeight="1">
      <c r="A180" s="33"/>
      <c r="B180" s="34"/>
      <c r="C180" s="213" t="s">
        <v>270</v>
      </c>
      <c r="D180" s="213" t="s">
        <v>129</v>
      </c>
      <c r="E180" s="214" t="s">
        <v>601</v>
      </c>
      <c r="F180" s="215" t="s">
        <v>602</v>
      </c>
      <c r="G180" s="216" t="s">
        <v>164</v>
      </c>
      <c r="H180" s="217">
        <v>0.67000000000000004</v>
      </c>
      <c r="I180" s="218">
        <v>337</v>
      </c>
      <c r="J180" s="218">
        <f>ROUND(I180*H180,2)</f>
        <v>225.78999999999999</v>
      </c>
      <c r="K180" s="219"/>
      <c r="L180" s="36"/>
      <c r="M180" s="220" t="s">
        <v>1</v>
      </c>
      <c r="N180" s="221" t="s">
        <v>39</v>
      </c>
      <c r="O180" s="222">
        <v>0.45200000000000001</v>
      </c>
      <c r="P180" s="222">
        <f>O180*H180</f>
        <v>0.30284000000000005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4" t="s">
        <v>133</v>
      </c>
      <c r="AT180" s="224" t="s">
        <v>129</v>
      </c>
      <c r="AU180" s="224" t="s">
        <v>82</v>
      </c>
      <c r="AY180" s="16" t="s">
        <v>128</v>
      </c>
      <c r="BE180" s="225">
        <f>IF(N180="základní",J180,0)</f>
        <v>225.78999999999999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6" t="s">
        <v>82</v>
      </c>
      <c r="BK180" s="225">
        <f>ROUND(I180*H180,2)</f>
        <v>225.78999999999999</v>
      </c>
      <c r="BL180" s="16" t="s">
        <v>133</v>
      </c>
      <c r="BM180" s="224" t="s">
        <v>603</v>
      </c>
    </row>
    <row r="181" s="2" customFormat="1">
      <c r="A181" s="33"/>
      <c r="B181" s="34"/>
      <c r="C181" s="35"/>
      <c r="D181" s="226" t="s">
        <v>135</v>
      </c>
      <c r="E181" s="35"/>
      <c r="F181" s="227" t="s">
        <v>604</v>
      </c>
      <c r="G181" s="35"/>
      <c r="H181" s="35"/>
      <c r="I181" s="35"/>
      <c r="J181" s="35"/>
      <c r="K181" s="35"/>
      <c r="L181" s="36"/>
      <c r="M181" s="228"/>
      <c r="N181" s="229"/>
      <c r="O181" s="85"/>
      <c r="P181" s="85"/>
      <c r="Q181" s="85"/>
      <c r="R181" s="85"/>
      <c r="S181" s="85"/>
      <c r="T181" s="86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135</v>
      </c>
      <c r="AU181" s="16" t="s">
        <v>82</v>
      </c>
    </row>
    <row r="182" s="2" customFormat="1" ht="21.75" customHeight="1">
      <c r="A182" s="33"/>
      <c r="B182" s="34"/>
      <c r="C182" s="213" t="s">
        <v>276</v>
      </c>
      <c r="D182" s="213" t="s">
        <v>129</v>
      </c>
      <c r="E182" s="214" t="s">
        <v>605</v>
      </c>
      <c r="F182" s="215" t="s">
        <v>606</v>
      </c>
      <c r="G182" s="216" t="s">
        <v>164</v>
      </c>
      <c r="H182" s="217">
        <v>3.3500000000000001</v>
      </c>
      <c r="I182" s="218">
        <v>20.399999999999999</v>
      </c>
      <c r="J182" s="218">
        <f>ROUND(I182*H182,2)</f>
        <v>68.340000000000003</v>
      </c>
      <c r="K182" s="219"/>
      <c r="L182" s="36"/>
      <c r="M182" s="220" t="s">
        <v>1</v>
      </c>
      <c r="N182" s="221" t="s">
        <v>39</v>
      </c>
      <c r="O182" s="222">
        <v>0.028000000000000001</v>
      </c>
      <c r="P182" s="222">
        <f>O182*H182</f>
        <v>0.093800000000000008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24" t="s">
        <v>133</v>
      </c>
      <c r="AT182" s="224" t="s">
        <v>129</v>
      </c>
      <c r="AU182" s="224" t="s">
        <v>82</v>
      </c>
      <c r="AY182" s="16" t="s">
        <v>128</v>
      </c>
      <c r="BE182" s="225">
        <f>IF(N182="základní",J182,0)</f>
        <v>68.340000000000003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6" t="s">
        <v>82</v>
      </c>
      <c r="BK182" s="225">
        <f>ROUND(I182*H182,2)</f>
        <v>68.340000000000003</v>
      </c>
      <c r="BL182" s="16" t="s">
        <v>133</v>
      </c>
      <c r="BM182" s="224" t="s">
        <v>607</v>
      </c>
    </row>
    <row r="183" s="2" customFormat="1">
      <c r="A183" s="33"/>
      <c r="B183" s="34"/>
      <c r="C183" s="35"/>
      <c r="D183" s="226" t="s">
        <v>135</v>
      </c>
      <c r="E183" s="35"/>
      <c r="F183" s="227" t="s">
        <v>608</v>
      </c>
      <c r="G183" s="35"/>
      <c r="H183" s="35"/>
      <c r="I183" s="35"/>
      <c r="J183" s="35"/>
      <c r="K183" s="35"/>
      <c r="L183" s="36"/>
      <c r="M183" s="228"/>
      <c r="N183" s="229"/>
      <c r="O183" s="85"/>
      <c r="P183" s="85"/>
      <c r="Q183" s="85"/>
      <c r="R183" s="85"/>
      <c r="S183" s="85"/>
      <c r="T183" s="86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135</v>
      </c>
      <c r="AU183" s="16" t="s">
        <v>82</v>
      </c>
    </row>
    <row r="184" s="13" customFormat="1">
      <c r="A184" s="13"/>
      <c r="B184" s="230"/>
      <c r="C184" s="231"/>
      <c r="D184" s="226" t="s">
        <v>188</v>
      </c>
      <c r="E184" s="232" t="s">
        <v>1</v>
      </c>
      <c r="F184" s="233" t="s">
        <v>609</v>
      </c>
      <c r="G184" s="231"/>
      <c r="H184" s="234">
        <v>3.3500000000000001</v>
      </c>
      <c r="I184" s="231"/>
      <c r="J184" s="231"/>
      <c r="K184" s="231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188</v>
      </c>
      <c r="AU184" s="239" t="s">
        <v>82</v>
      </c>
      <c r="AV184" s="13" t="s">
        <v>84</v>
      </c>
      <c r="AW184" s="13" t="s">
        <v>29</v>
      </c>
      <c r="AX184" s="13" t="s">
        <v>82</v>
      </c>
      <c r="AY184" s="239" t="s">
        <v>128</v>
      </c>
    </row>
    <row r="185" s="12" customFormat="1" ht="25.92" customHeight="1">
      <c r="A185" s="12"/>
      <c r="B185" s="200"/>
      <c r="C185" s="201"/>
      <c r="D185" s="202" t="s">
        <v>73</v>
      </c>
      <c r="E185" s="203" t="s">
        <v>141</v>
      </c>
      <c r="F185" s="203" t="s">
        <v>259</v>
      </c>
      <c r="G185" s="201"/>
      <c r="H185" s="201"/>
      <c r="I185" s="201"/>
      <c r="J185" s="204">
        <f>BK185</f>
        <v>327145.47999999998</v>
      </c>
      <c r="K185" s="201"/>
      <c r="L185" s="205"/>
      <c r="M185" s="206"/>
      <c r="N185" s="207"/>
      <c r="O185" s="207"/>
      <c r="P185" s="208">
        <f>P186+SUM(P187:P192)</f>
        <v>331.39788900000002</v>
      </c>
      <c r="Q185" s="207"/>
      <c r="R185" s="208">
        <f>R186+SUM(R187:R192)</f>
        <v>94.219741230000011</v>
      </c>
      <c r="S185" s="207"/>
      <c r="T185" s="209">
        <f>T186+SUM(T187:T192)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82</v>
      </c>
      <c r="AT185" s="211" t="s">
        <v>73</v>
      </c>
      <c r="AU185" s="211" t="s">
        <v>74</v>
      </c>
      <c r="AY185" s="210" t="s">
        <v>128</v>
      </c>
      <c r="BK185" s="212">
        <f>BK186+SUM(BK187:BK192)</f>
        <v>327145.47999999998</v>
      </c>
    </row>
    <row r="186" s="2" customFormat="1" ht="21.75" customHeight="1">
      <c r="A186" s="33"/>
      <c r="B186" s="34"/>
      <c r="C186" s="213" t="s">
        <v>281</v>
      </c>
      <c r="D186" s="213" t="s">
        <v>129</v>
      </c>
      <c r="E186" s="214" t="s">
        <v>261</v>
      </c>
      <c r="F186" s="215" t="s">
        <v>262</v>
      </c>
      <c r="G186" s="216" t="s">
        <v>164</v>
      </c>
      <c r="H186" s="217">
        <v>11.970000000000001</v>
      </c>
      <c r="I186" s="218">
        <v>5660</v>
      </c>
      <c r="J186" s="218">
        <f>ROUND(I186*H186,2)</f>
        <v>67750.199999999997</v>
      </c>
      <c r="K186" s="219"/>
      <c r="L186" s="36"/>
      <c r="M186" s="220" t="s">
        <v>1</v>
      </c>
      <c r="N186" s="221" t="s">
        <v>39</v>
      </c>
      <c r="O186" s="222">
        <v>4.5910000000000002</v>
      </c>
      <c r="P186" s="222">
        <f>O186*H186</f>
        <v>54.954270000000008</v>
      </c>
      <c r="Q186" s="222">
        <v>2.8089400000000002</v>
      </c>
      <c r="R186" s="222">
        <f>Q186*H186</f>
        <v>33.623011800000008</v>
      </c>
      <c r="S186" s="222">
        <v>0</v>
      </c>
      <c r="T186" s="22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4" t="s">
        <v>133</v>
      </c>
      <c r="AT186" s="224" t="s">
        <v>129</v>
      </c>
      <c r="AU186" s="224" t="s">
        <v>82</v>
      </c>
      <c r="AY186" s="16" t="s">
        <v>128</v>
      </c>
      <c r="BE186" s="225">
        <f>IF(N186="základní",J186,0)</f>
        <v>67750.199999999997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6" t="s">
        <v>82</v>
      </c>
      <c r="BK186" s="225">
        <f>ROUND(I186*H186,2)</f>
        <v>67750.199999999997</v>
      </c>
      <c r="BL186" s="16" t="s">
        <v>133</v>
      </c>
      <c r="BM186" s="224" t="s">
        <v>610</v>
      </c>
    </row>
    <row r="187" s="2" customFormat="1">
      <c r="A187" s="33"/>
      <c r="B187" s="34"/>
      <c r="C187" s="35"/>
      <c r="D187" s="226" t="s">
        <v>135</v>
      </c>
      <c r="E187" s="35"/>
      <c r="F187" s="227" t="s">
        <v>264</v>
      </c>
      <c r="G187" s="35"/>
      <c r="H187" s="35"/>
      <c r="I187" s="35"/>
      <c r="J187" s="35"/>
      <c r="K187" s="35"/>
      <c r="L187" s="36"/>
      <c r="M187" s="228"/>
      <c r="N187" s="229"/>
      <c r="O187" s="85"/>
      <c r="P187" s="85"/>
      <c r="Q187" s="85"/>
      <c r="R187" s="85"/>
      <c r="S187" s="85"/>
      <c r="T187" s="86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135</v>
      </c>
      <c r="AU187" s="16" t="s">
        <v>82</v>
      </c>
    </row>
    <row r="188" s="2" customFormat="1" ht="21.75" customHeight="1">
      <c r="A188" s="33"/>
      <c r="B188" s="34"/>
      <c r="C188" s="213" t="s">
        <v>286</v>
      </c>
      <c r="D188" s="213" t="s">
        <v>129</v>
      </c>
      <c r="E188" s="214" t="s">
        <v>266</v>
      </c>
      <c r="F188" s="215" t="s">
        <v>267</v>
      </c>
      <c r="G188" s="216" t="s">
        <v>153</v>
      </c>
      <c r="H188" s="217">
        <v>99.819999999999993</v>
      </c>
      <c r="I188" s="218">
        <v>1230</v>
      </c>
      <c r="J188" s="218">
        <f>ROUND(I188*H188,2)</f>
        <v>122778.60000000001</v>
      </c>
      <c r="K188" s="219"/>
      <c r="L188" s="36"/>
      <c r="M188" s="220" t="s">
        <v>1</v>
      </c>
      <c r="N188" s="221" t="s">
        <v>39</v>
      </c>
      <c r="O188" s="222">
        <v>1.895</v>
      </c>
      <c r="P188" s="222">
        <f>O188*H188</f>
        <v>189.15889999999999</v>
      </c>
      <c r="Q188" s="222">
        <v>0.00726</v>
      </c>
      <c r="R188" s="222">
        <f>Q188*H188</f>
        <v>0.72469319999999993</v>
      </c>
      <c r="S188" s="222">
        <v>0</v>
      </c>
      <c r="T188" s="223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4" t="s">
        <v>133</v>
      </c>
      <c r="AT188" s="224" t="s">
        <v>129</v>
      </c>
      <c r="AU188" s="224" t="s">
        <v>82</v>
      </c>
      <c r="AY188" s="16" t="s">
        <v>128</v>
      </c>
      <c r="BE188" s="225">
        <f>IF(N188="základní",J188,0)</f>
        <v>122778.60000000001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6" t="s">
        <v>82</v>
      </c>
      <c r="BK188" s="225">
        <f>ROUND(I188*H188,2)</f>
        <v>122778.60000000001</v>
      </c>
      <c r="BL188" s="16" t="s">
        <v>133</v>
      </c>
      <c r="BM188" s="224" t="s">
        <v>611</v>
      </c>
    </row>
    <row r="189" s="2" customFormat="1">
      <c r="A189" s="33"/>
      <c r="B189" s="34"/>
      <c r="C189" s="35"/>
      <c r="D189" s="226" t="s">
        <v>135</v>
      </c>
      <c r="E189" s="35"/>
      <c r="F189" s="227" t="s">
        <v>269</v>
      </c>
      <c r="G189" s="35"/>
      <c r="H189" s="35"/>
      <c r="I189" s="35"/>
      <c r="J189" s="35"/>
      <c r="K189" s="35"/>
      <c r="L189" s="36"/>
      <c r="M189" s="228"/>
      <c r="N189" s="229"/>
      <c r="O189" s="85"/>
      <c r="P189" s="85"/>
      <c r="Q189" s="85"/>
      <c r="R189" s="85"/>
      <c r="S189" s="85"/>
      <c r="T189" s="86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135</v>
      </c>
      <c r="AU189" s="16" t="s">
        <v>82</v>
      </c>
    </row>
    <row r="190" s="2" customFormat="1" ht="21.75" customHeight="1">
      <c r="A190" s="33"/>
      <c r="B190" s="34"/>
      <c r="C190" s="213" t="s">
        <v>295</v>
      </c>
      <c r="D190" s="213" t="s">
        <v>129</v>
      </c>
      <c r="E190" s="214" t="s">
        <v>271</v>
      </c>
      <c r="F190" s="215" t="s">
        <v>272</v>
      </c>
      <c r="G190" s="216" t="s">
        <v>153</v>
      </c>
      <c r="H190" s="217">
        <v>99.819999999999993</v>
      </c>
      <c r="I190" s="218">
        <v>354</v>
      </c>
      <c r="J190" s="218">
        <f>ROUND(I190*H190,2)</f>
        <v>35336.279999999999</v>
      </c>
      <c r="K190" s="219"/>
      <c r="L190" s="36"/>
      <c r="M190" s="220" t="s">
        <v>1</v>
      </c>
      <c r="N190" s="221" t="s">
        <v>39</v>
      </c>
      <c r="O190" s="222">
        <v>0.628</v>
      </c>
      <c r="P190" s="222">
        <f>O190*H190</f>
        <v>62.686959999999999</v>
      </c>
      <c r="Q190" s="222">
        <v>0.00085999999999999998</v>
      </c>
      <c r="R190" s="222">
        <f>Q190*H190</f>
        <v>0.085845199999999997</v>
      </c>
      <c r="S190" s="222">
        <v>0</v>
      </c>
      <c r="T190" s="223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4" t="s">
        <v>133</v>
      </c>
      <c r="AT190" s="224" t="s">
        <v>129</v>
      </c>
      <c r="AU190" s="224" t="s">
        <v>82</v>
      </c>
      <c r="AY190" s="16" t="s">
        <v>128</v>
      </c>
      <c r="BE190" s="225">
        <f>IF(N190="základní",J190,0)</f>
        <v>35336.279999999999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6" t="s">
        <v>82</v>
      </c>
      <c r="BK190" s="225">
        <f>ROUND(I190*H190,2)</f>
        <v>35336.279999999999</v>
      </c>
      <c r="BL190" s="16" t="s">
        <v>133</v>
      </c>
      <c r="BM190" s="224" t="s">
        <v>612</v>
      </c>
    </row>
    <row r="191" s="2" customFormat="1">
      <c r="A191" s="33"/>
      <c r="B191" s="34"/>
      <c r="C191" s="35"/>
      <c r="D191" s="226" t="s">
        <v>135</v>
      </c>
      <c r="E191" s="35"/>
      <c r="F191" s="227" t="s">
        <v>274</v>
      </c>
      <c r="G191" s="35"/>
      <c r="H191" s="35"/>
      <c r="I191" s="35"/>
      <c r="J191" s="35"/>
      <c r="K191" s="35"/>
      <c r="L191" s="36"/>
      <c r="M191" s="228"/>
      <c r="N191" s="229"/>
      <c r="O191" s="85"/>
      <c r="P191" s="85"/>
      <c r="Q191" s="85"/>
      <c r="R191" s="85"/>
      <c r="S191" s="85"/>
      <c r="T191" s="86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135</v>
      </c>
      <c r="AU191" s="16" t="s">
        <v>82</v>
      </c>
    </row>
    <row r="192" s="12" customFormat="1" ht="22.8" customHeight="1">
      <c r="A192" s="12"/>
      <c r="B192" s="200"/>
      <c r="C192" s="201"/>
      <c r="D192" s="202" t="s">
        <v>73</v>
      </c>
      <c r="E192" s="260" t="s">
        <v>133</v>
      </c>
      <c r="F192" s="260" t="s">
        <v>275</v>
      </c>
      <c r="G192" s="201"/>
      <c r="H192" s="201"/>
      <c r="I192" s="201"/>
      <c r="J192" s="261">
        <f>BK192</f>
        <v>101280.39999999999</v>
      </c>
      <c r="K192" s="201"/>
      <c r="L192" s="205"/>
      <c r="M192" s="206"/>
      <c r="N192" s="207"/>
      <c r="O192" s="207"/>
      <c r="P192" s="208">
        <f>SUM(P193:P198)</f>
        <v>24.597759</v>
      </c>
      <c r="Q192" s="207"/>
      <c r="R192" s="208">
        <f>SUM(R193:R198)</f>
        <v>59.786191030000005</v>
      </c>
      <c r="S192" s="207"/>
      <c r="T192" s="209">
        <f>SUM(T193:T198)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82</v>
      </c>
      <c r="AT192" s="211" t="s">
        <v>73</v>
      </c>
      <c r="AU192" s="211" t="s">
        <v>82</v>
      </c>
      <c r="AY192" s="210" t="s">
        <v>128</v>
      </c>
      <c r="BK192" s="212">
        <f>SUM(BK193:BK198)</f>
        <v>101280.39999999999</v>
      </c>
    </row>
    <row r="193" s="2" customFormat="1" ht="16.5" customHeight="1">
      <c r="A193" s="33"/>
      <c r="B193" s="34"/>
      <c r="C193" s="213" t="s">
        <v>300</v>
      </c>
      <c r="D193" s="213" t="s">
        <v>129</v>
      </c>
      <c r="E193" s="214" t="s">
        <v>613</v>
      </c>
      <c r="F193" s="215" t="s">
        <v>614</v>
      </c>
      <c r="G193" s="216" t="s">
        <v>164</v>
      </c>
      <c r="H193" s="217">
        <v>0.97999999999999998</v>
      </c>
      <c r="I193" s="218">
        <v>2790</v>
      </c>
      <c r="J193" s="218">
        <f>ROUND(I193*H193,2)</f>
        <v>2734.1999999999998</v>
      </c>
      <c r="K193" s="219"/>
      <c r="L193" s="36"/>
      <c r="M193" s="220" t="s">
        <v>1</v>
      </c>
      <c r="N193" s="221" t="s">
        <v>39</v>
      </c>
      <c r="O193" s="222">
        <v>0.58399999999999996</v>
      </c>
      <c r="P193" s="222">
        <f>O193*H193</f>
        <v>0.57231999999999994</v>
      </c>
      <c r="Q193" s="222">
        <v>2.2563399999999998</v>
      </c>
      <c r="R193" s="222">
        <f>Q193*H193</f>
        <v>2.2112131999999995</v>
      </c>
      <c r="S193" s="222">
        <v>0</v>
      </c>
      <c r="T193" s="223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4" t="s">
        <v>175</v>
      </c>
      <c r="AT193" s="224" t="s">
        <v>129</v>
      </c>
      <c r="AU193" s="224" t="s">
        <v>84</v>
      </c>
      <c r="AY193" s="16" t="s">
        <v>128</v>
      </c>
      <c r="BE193" s="225">
        <f>IF(N193="základní",J193,0)</f>
        <v>2734.1999999999998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6" t="s">
        <v>82</v>
      </c>
      <c r="BK193" s="225">
        <f>ROUND(I193*H193,2)</f>
        <v>2734.1999999999998</v>
      </c>
      <c r="BL193" s="16" t="s">
        <v>175</v>
      </c>
      <c r="BM193" s="224" t="s">
        <v>615</v>
      </c>
    </row>
    <row r="194" s="2" customFormat="1">
      <c r="A194" s="33"/>
      <c r="B194" s="34"/>
      <c r="C194" s="35"/>
      <c r="D194" s="226" t="s">
        <v>135</v>
      </c>
      <c r="E194" s="35"/>
      <c r="F194" s="227" t="s">
        <v>616</v>
      </c>
      <c r="G194" s="35"/>
      <c r="H194" s="35"/>
      <c r="I194" s="35"/>
      <c r="J194" s="35"/>
      <c r="K194" s="35"/>
      <c r="L194" s="36"/>
      <c r="M194" s="228"/>
      <c r="N194" s="229"/>
      <c r="O194" s="85"/>
      <c r="P194" s="85"/>
      <c r="Q194" s="85"/>
      <c r="R194" s="85"/>
      <c r="S194" s="85"/>
      <c r="T194" s="86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135</v>
      </c>
      <c r="AU194" s="16" t="s">
        <v>84</v>
      </c>
    </row>
    <row r="195" s="2" customFormat="1" ht="16.5" customHeight="1">
      <c r="A195" s="33"/>
      <c r="B195" s="34"/>
      <c r="C195" s="213" t="s">
        <v>306</v>
      </c>
      <c r="D195" s="213" t="s">
        <v>129</v>
      </c>
      <c r="E195" s="214" t="s">
        <v>277</v>
      </c>
      <c r="F195" s="215" t="s">
        <v>278</v>
      </c>
      <c r="G195" s="216" t="s">
        <v>164</v>
      </c>
      <c r="H195" s="217">
        <v>23.170000000000002</v>
      </c>
      <c r="I195" s="218">
        <v>3370</v>
      </c>
      <c r="J195" s="218">
        <f>ROUND(I195*H195,2)</f>
        <v>78082.899999999994</v>
      </c>
      <c r="K195" s="219"/>
      <c r="L195" s="36"/>
      <c r="M195" s="220" t="s">
        <v>1</v>
      </c>
      <c r="N195" s="221" t="s">
        <v>39</v>
      </c>
      <c r="O195" s="222">
        <v>0.58399999999999996</v>
      </c>
      <c r="P195" s="222">
        <f>O195*H195</f>
        <v>13.531280000000001</v>
      </c>
      <c r="Q195" s="222">
        <v>2.45329</v>
      </c>
      <c r="R195" s="222">
        <f>Q195*H195</f>
        <v>56.842729300000002</v>
      </c>
      <c r="S195" s="222">
        <v>0</v>
      </c>
      <c r="T195" s="223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4" t="s">
        <v>175</v>
      </c>
      <c r="AT195" s="224" t="s">
        <v>129</v>
      </c>
      <c r="AU195" s="224" t="s">
        <v>84</v>
      </c>
      <c r="AY195" s="16" t="s">
        <v>128</v>
      </c>
      <c r="BE195" s="225">
        <f>IF(N195="základní",J195,0)</f>
        <v>78082.899999999994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6" t="s">
        <v>82</v>
      </c>
      <c r="BK195" s="225">
        <f>ROUND(I195*H195,2)</f>
        <v>78082.899999999994</v>
      </c>
      <c r="BL195" s="16" t="s">
        <v>175</v>
      </c>
      <c r="BM195" s="224" t="s">
        <v>617</v>
      </c>
    </row>
    <row r="196" s="2" customFormat="1">
      <c r="A196" s="33"/>
      <c r="B196" s="34"/>
      <c r="C196" s="35"/>
      <c r="D196" s="226" t="s">
        <v>135</v>
      </c>
      <c r="E196" s="35"/>
      <c r="F196" s="227" t="s">
        <v>280</v>
      </c>
      <c r="G196" s="35"/>
      <c r="H196" s="35"/>
      <c r="I196" s="35"/>
      <c r="J196" s="35"/>
      <c r="K196" s="35"/>
      <c r="L196" s="36"/>
      <c r="M196" s="228"/>
      <c r="N196" s="229"/>
      <c r="O196" s="85"/>
      <c r="P196" s="85"/>
      <c r="Q196" s="85"/>
      <c r="R196" s="85"/>
      <c r="S196" s="85"/>
      <c r="T196" s="86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135</v>
      </c>
      <c r="AU196" s="16" t="s">
        <v>84</v>
      </c>
    </row>
    <row r="197" s="2" customFormat="1" ht="21.75" customHeight="1">
      <c r="A197" s="33"/>
      <c r="B197" s="34"/>
      <c r="C197" s="213" t="s">
        <v>311</v>
      </c>
      <c r="D197" s="213" t="s">
        <v>129</v>
      </c>
      <c r="E197" s="214" t="s">
        <v>282</v>
      </c>
      <c r="F197" s="215" t="s">
        <v>283</v>
      </c>
      <c r="G197" s="216" t="s">
        <v>214</v>
      </c>
      <c r="H197" s="217">
        <v>0.68899999999999995</v>
      </c>
      <c r="I197" s="218">
        <v>29700</v>
      </c>
      <c r="J197" s="218">
        <f>ROUND(I197*H197,2)</f>
        <v>20463.299999999999</v>
      </c>
      <c r="K197" s="219"/>
      <c r="L197" s="36"/>
      <c r="M197" s="220" t="s">
        <v>1</v>
      </c>
      <c r="N197" s="221" t="s">
        <v>39</v>
      </c>
      <c r="O197" s="222">
        <v>15.231</v>
      </c>
      <c r="P197" s="222">
        <f>O197*H197</f>
        <v>10.494159</v>
      </c>
      <c r="Q197" s="222">
        <v>1.06277</v>
      </c>
      <c r="R197" s="222">
        <f>Q197*H197</f>
        <v>0.7322485299999999</v>
      </c>
      <c r="S197" s="222">
        <v>0</v>
      </c>
      <c r="T197" s="223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24" t="s">
        <v>175</v>
      </c>
      <c r="AT197" s="224" t="s">
        <v>129</v>
      </c>
      <c r="AU197" s="224" t="s">
        <v>84</v>
      </c>
      <c r="AY197" s="16" t="s">
        <v>128</v>
      </c>
      <c r="BE197" s="225">
        <f>IF(N197="základní",J197,0)</f>
        <v>20463.299999999999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6" t="s">
        <v>82</v>
      </c>
      <c r="BK197" s="225">
        <f>ROUND(I197*H197,2)</f>
        <v>20463.299999999999</v>
      </c>
      <c r="BL197" s="16" t="s">
        <v>175</v>
      </c>
      <c r="BM197" s="224" t="s">
        <v>618</v>
      </c>
    </row>
    <row r="198" s="2" customFormat="1">
      <c r="A198" s="33"/>
      <c r="B198" s="34"/>
      <c r="C198" s="35"/>
      <c r="D198" s="226" t="s">
        <v>135</v>
      </c>
      <c r="E198" s="35"/>
      <c r="F198" s="227" t="s">
        <v>285</v>
      </c>
      <c r="G198" s="35"/>
      <c r="H198" s="35"/>
      <c r="I198" s="35"/>
      <c r="J198" s="35"/>
      <c r="K198" s="35"/>
      <c r="L198" s="36"/>
      <c r="M198" s="228"/>
      <c r="N198" s="229"/>
      <c r="O198" s="85"/>
      <c r="P198" s="85"/>
      <c r="Q198" s="85"/>
      <c r="R198" s="85"/>
      <c r="S198" s="85"/>
      <c r="T198" s="86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135</v>
      </c>
      <c r="AU198" s="16" t="s">
        <v>84</v>
      </c>
    </row>
    <row r="199" s="12" customFormat="1" ht="25.92" customHeight="1">
      <c r="A199" s="12"/>
      <c r="B199" s="200"/>
      <c r="C199" s="201"/>
      <c r="D199" s="202" t="s">
        <v>73</v>
      </c>
      <c r="E199" s="203" t="s">
        <v>150</v>
      </c>
      <c r="F199" s="203" t="s">
        <v>310</v>
      </c>
      <c r="G199" s="201"/>
      <c r="H199" s="201"/>
      <c r="I199" s="201"/>
      <c r="J199" s="204">
        <f>BK199</f>
        <v>7634195.7699999996</v>
      </c>
      <c r="K199" s="201"/>
      <c r="L199" s="205"/>
      <c r="M199" s="206"/>
      <c r="N199" s="207"/>
      <c r="O199" s="207"/>
      <c r="P199" s="208">
        <f>SUM(P200:P239)</f>
        <v>1637.9361799999999</v>
      </c>
      <c r="Q199" s="207"/>
      <c r="R199" s="208">
        <f>SUM(R200:R239)</f>
        <v>6064.0182951000006</v>
      </c>
      <c r="S199" s="207"/>
      <c r="T199" s="209">
        <f>SUM(T200:T239)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82</v>
      </c>
      <c r="AT199" s="211" t="s">
        <v>73</v>
      </c>
      <c r="AU199" s="211" t="s">
        <v>74</v>
      </c>
      <c r="AY199" s="210" t="s">
        <v>128</v>
      </c>
      <c r="BK199" s="212">
        <f>SUM(BK200:BK239)</f>
        <v>7634195.7699999996</v>
      </c>
    </row>
    <row r="200" s="2" customFormat="1" ht="16.5" customHeight="1">
      <c r="A200" s="33"/>
      <c r="B200" s="34"/>
      <c r="C200" s="213" t="s">
        <v>316</v>
      </c>
      <c r="D200" s="213" t="s">
        <v>129</v>
      </c>
      <c r="E200" s="214" t="s">
        <v>312</v>
      </c>
      <c r="F200" s="215" t="s">
        <v>313</v>
      </c>
      <c r="G200" s="216" t="s">
        <v>153</v>
      </c>
      <c r="H200" s="217">
        <v>5653.1099999999997</v>
      </c>
      <c r="I200" s="218">
        <v>226</v>
      </c>
      <c r="J200" s="218">
        <f>ROUND(I200*H200,2)</f>
        <v>1277602.8600000001</v>
      </c>
      <c r="K200" s="219"/>
      <c r="L200" s="36"/>
      <c r="M200" s="220" t="s">
        <v>1</v>
      </c>
      <c r="N200" s="221" t="s">
        <v>39</v>
      </c>
      <c r="O200" s="222">
        <v>0.055</v>
      </c>
      <c r="P200" s="222">
        <f>O200*H200</f>
        <v>310.92104999999998</v>
      </c>
      <c r="Q200" s="222">
        <v>0.4153</v>
      </c>
      <c r="R200" s="222">
        <f>Q200*H200</f>
        <v>2347.7365829999999</v>
      </c>
      <c r="S200" s="222">
        <v>0</v>
      </c>
      <c r="T200" s="223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24" t="s">
        <v>133</v>
      </c>
      <c r="AT200" s="224" t="s">
        <v>129</v>
      </c>
      <c r="AU200" s="224" t="s">
        <v>82</v>
      </c>
      <c r="AY200" s="16" t="s">
        <v>128</v>
      </c>
      <c r="BE200" s="225">
        <f>IF(N200="základní",J200,0)</f>
        <v>1277602.8600000001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6" t="s">
        <v>82</v>
      </c>
      <c r="BK200" s="225">
        <f>ROUND(I200*H200,2)</f>
        <v>1277602.8600000001</v>
      </c>
      <c r="BL200" s="16" t="s">
        <v>133</v>
      </c>
      <c r="BM200" s="224" t="s">
        <v>619</v>
      </c>
    </row>
    <row r="201" s="2" customFormat="1">
      <c r="A201" s="33"/>
      <c r="B201" s="34"/>
      <c r="C201" s="35"/>
      <c r="D201" s="226" t="s">
        <v>135</v>
      </c>
      <c r="E201" s="35"/>
      <c r="F201" s="227" t="s">
        <v>315</v>
      </c>
      <c r="G201" s="35"/>
      <c r="H201" s="35"/>
      <c r="I201" s="35"/>
      <c r="J201" s="35"/>
      <c r="K201" s="35"/>
      <c r="L201" s="36"/>
      <c r="M201" s="228"/>
      <c r="N201" s="229"/>
      <c r="O201" s="85"/>
      <c r="P201" s="85"/>
      <c r="Q201" s="85"/>
      <c r="R201" s="85"/>
      <c r="S201" s="85"/>
      <c r="T201" s="86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135</v>
      </c>
      <c r="AU201" s="16" t="s">
        <v>82</v>
      </c>
    </row>
    <row r="202" s="2" customFormat="1" ht="33" customHeight="1">
      <c r="A202" s="33"/>
      <c r="B202" s="34"/>
      <c r="C202" s="213" t="s">
        <v>321</v>
      </c>
      <c r="D202" s="213" t="s">
        <v>129</v>
      </c>
      <c r="E202" s="214" t="s">
        <v>317</v>
      </c>
      <c r="F202" s="215" t="s">
        <v>318</v>
      </c>
      <c r="G202" s="216" t="s">
        <v>153</v>
      </c>
      <c r="H202" s="217">
        <v>5330.3999999999996</v>
      </c>
      <c r="I202" s="218">
        <v>246</v>
      </c>
      <c r="J202" s="218">
        <f>ROUND(I202*H202,2)</f>
        <v>1311278.3999999999</v>
      </c>
      <c r="K202" s="219"/>
      <c r="L202" s="36"/>
      <c r="M202" s="220" t="s">
        <v>1</v>
      </c>
      <c r="N202" s="221" t="s">
        <v>39</v>
      </c>
      <c r="O202" s="222">
        <v>0.012999999999999999</v>
      </c>
      <c r="P202" s="222">
        <f>O202*H202</f>
        <v>69.295199999999994</v>
      </c>
      <c r="Q202" s="222">
        <v>0.10373</v>
      </c>
      <c r="R202" s="222">
        <f>Q202*H202</f>
        <v>552.92239199999995</v>
      </c>
      <c r="S202" s="222">
        <v>0</v>
      </c>
      <c r="T202" s="22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24" t="s">
        <v>133</v>
      </c>
      <c r="AT202" s="224" t="s">
        <v>129</v>
      </c>
      <c r="AU202" s="224" t="s">
        <v>82</v>
      </c>
      <c r="AY202" s="16" t="s">
        <v>128</v>
      </c>
      <c r="BE202" s="225">
        <f>IF(N202="základní",J202,0)</f>
        <v>1311278.3999999999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6" t="s">
        <v>82</v>
      </c>
      <c r="BK202" s="225">
        <f>ROUND(I202*H202,2)</f>
        <v>1311278.3999999999</v>
      </c>
      <c r="BL202" s="16" t="s">
        <v>133</v>
      </c>
      <c r="BM202" s="224" t="s">
        <v>620</v>
      </c>
    </row>
    <row r="203" s="2" customFormat="1">
      <c r="A203" s="33"/>
      <c r="B203" s="34"/>
      <c r="C203" s="35"/>
      <c r="D203" s="226" t="s">
        <v>135</v>
      </c>
      <c r="E203" s="35"/>
      <c r="F203" s="227" t="s">
        <v>320</v>
      </c>
      <c r="G203" s="35"/>
      <c r="H203" s="35"/>
      <c r="I203" s="35"/>
      <c r="J203" s="35"/>
      <c r="K203" s="35"/>
      <c r="L203" s="36"/>
      <c r="M203" s="228"/>
      <c r="N203" s="229"/>
      <c r="O203" s="85"/>
      <c r="P203" s="85"/>
      <c r="Q203" s="85"/>
      <c r="R203" s="85"/>
      <c r="S203" s="85"/>
      <c r="T203" s="86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135</v>
      </c>
      <c r="AU203" s="16" t="s">
        <v>82</v>
      </c>
    </row>
    <row r="204" s="2" customFormat="1" ht="21.75" customHeight="1">
      <c r="A204" s="33"/>
      <c r="B204" s="34"/>
      <c r="C204" s="213" t="s">
        <v>326</v>
      </c>
      <c r="D204" s="213" t="s">
        <v>129</v>
      </c>
      <c r="E204" s="214" t="s">
        <v>322</v>
      </c>
      <c r="F204" s="215" t="s">
        <v>323</v>
      </c>
      <c r="G204" s="216" t="s">
        <v>153</v>
      </c>
      <c r="H204" s="217">
        <v>5653.1099999999997</v>
      </c>
      <c r="I204" s="218">
        <v>15.300000000000001</v>
      </c>
      <c r="J204" s="218">
        <f>ROUND(I204*H204,2)</f>
        <v>86492.580000000002</v>
      </c>
      <c r="K204" s="219"/>
      <c r="L204" s="36"/>
      <c r="M204" s="220" t="s">
        <v>1</v>
      </c>
      <c r="N204" s="221" t="s">
        <v>39</v>
      </c>
      <c r="O204" s="222">
        <v>0.002</v>
      </c>
      <c r="P204" s="222">
        <f>O204*H204</f>
        <v>11.30622</v>
      </c>
      <c r="Q204" s="222">
        <v>0.00071000000000000002</v>
      </c>
      <c r="R204" s="222">
        <f>Q204*H204</f>
        <v>4.0137080999999997</v>
      </c>
      <c r="S204" s="222">
        <v>0</v>
      </c>
      <c r="T204" s="223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24" t="s">
        <v>133</v>
      </c>
      <c r="AT204" s="224" t="s">
        <v>129</v>
      </c>
      <c r="AU204" s="224" t="s">
        <v>82</v>
      </c>
      <c r="AY204" s="16" t="s">
        <v>128</v>
      </c>
      <c r="BE204" s="225">
        <f>IF(N204="základní",J204,0)</f>
        <v>86492.580000000002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6" t="s">
        <v>82</v>
      </c>
      <c r="BK204" s="225">
        <f>ROUND(I204*H204,2)</f>
        <v>86492.580000000002</v>
      </c>
      <c r="BL204" s="16" t="s">
        <v>133</v>
      </c>
      <c r="BM204" s="224" t="s">
        <v>621</v>
      </c>
    </row>
    <row r="205" s="2" customFormat="1">
      <c r="A205" s="33"/>
      <c r="B205" s="34"/>
      <c r="C205" s="35"/>
      <c r="D205" s="226" t="s">
        <v>135</v>
      </c>
      <c r="E205" s="35"/>
      <c r="F205" s="227" t="s">
        <v>325</v>
      </c>
      <c r="G205" s="35"/>
      <c r="H205" s="35"/>
      <c r="I205" s="35"/>
      <c r="J205" s="35"/>
      <c r="K205" s="35"/>
      <c r="L205" s="36"/>
      <c r="M205" s="228"/>
      <c r="N205" s="229"/>
      <c r="O205" s="85"/>
      <c r="P205" s="85"/>
      <c r="Q205" s="85"/>
      <c r="R205" s="85"/>
      <c r="S205" s="85"/>
      <c r="T205" s="86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135</v>
      </c>
      <c r="AU205" s="16" t="s">
        <v>82</v>
      </c>
    </row>
    <row r="206" s="2" customFormat="1" ht="33" customHeight="1">
      <c r="A206" s="33"/>
      <c r="B206" s="34"/>
      <c r="C206" s="213" t="s">
        <v>331</v>
      </c>
      <c r="D206" s="213" t="s">
        <v>129</v>
      </c>
      <c r="E206" s="214" t="s">
        <v>327</v>
      </c>
      <c r="F206" s="215" t="s">
        <v>328</v>
      </c>
      <c r="G206" s="216" t="s">
        <v>153</v>
      </c>
      <c r="H206" s="217">
        <v>5653.1099999999997</v>
      </c>
      <c r="I206" s="218">
        <v>393</v>
      </c>
      <c r="J206" s="218">
        <f>ROUND(I206*H206,2)</f>
        <v>2221672.23</v>
      </c>
      <c r="K206" s="219"/>
      <c r="L206" s="36"/>
      <c r="M206" s="220" t="s">
        <v>1</v>
      </c>
      <c r="N206" s="221" t="s">
        <v>39</v>
      </c>
      <c r="O206" s="222">
        <v>0.025000000000000001</v>
      </c>
      <c r="P206" s="222">
        <f>O206*H206</f>
        <v>141.32775000000001</v>
      </c>
      <c r="Q206" s="222">
        <v>0.18462999999999999</v>
      </c>
      <c r="R206" s="222">
        <f>Q206*H206</f>
        <v>1043.7336992999999</v>
      </c>
      <c r="S206" s="222">
        <v>0</v>
      </c>
      <c r="T206" s="223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24" t="s">
        <v>175</v>
      </c>
      <c r="AT206" s="224" t="s">
        <v>129</v>
      </c>
      <c r="AU206" s="224" t="s">
        <v>82</v>
      </c>
      <c r="AY206" s="16" t="s">
        <v>128</v>
      </c>
      <c r="BE206" s="225">
        <f>IF(N206="základní",J206,0)</f>
        <v>2221672.23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6" t="s">
        <v>82</v>
      </c>
      <c r="BK206" s="225">
        <f>ROUND(I206*H206,2)</f>
        <v>2221672.23</v>
      </c>
      <c r="BL206" s="16" t="s">
        <v>175</v>
      </c>
      <c r="BM206" s="224" t="s">
        <v>622</v>
      </c>
    </row>
    <row r="207" s="2" customFormat="1">
      <c r="A207" s="33"/>
      <c r="B207" s="34"/>
      <c r="C207" s="35"/>
      <c r="D207" s="226" t="s">
        <v>135</v>
      </c>
      <c r="E207" s="35"/>
      <c r="F207" s="227" t="s">
        <v>330</v>
      </c>
      <c r="G207" s="35"/>
      <c r="H207" s="35"/>
      <c r="I207" s="35"/>
      <c r="J207" s="35"/>
      <c r="K207" s="35"/>
      <c r="L207" s="36"/>
      <c r="M207" s="228"/>
      <c r="N207" s="229"/>
      <c r="O207" s="85"/>
      <c r="P207" s="85"/>
      <c r="Q207" s="85"/>
      <c r="R207" s="85"/>
      <c r="S207" s="85"/>
      <c r="T207" s="86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135</v>
      </c>
      <c r="AU207" s="16" t="s">
        <v>82</v>
      </c>
    </row>
    <row r="208" s="2" customFormat="1" ht="16.5" customHeight="1">
      <c r="A208" s="33"/>
      <c r="B208" s="34"/>
      <c r="C208" s="213" t="s">
        <v>336</v>
      </c>
      <c r="D208" s="213" t="s">
        <v>129</v>
      </c>
      <c r="E208" s="214" t="s">
        <v>332</v>
      </c>
      <c r="F208" s="215" t="s">
        <v>333</v>
      </c>
      <c r="G208" s="216" t="s">
        <v>153</v>
      </c>
      <c r="H208" s="217">
        <v>5319.9899999999998</v>
      </c>
      <c r="I208" s="218">
        <v>162</v>
      </c>
      <c r="J208" s="218">
        <f>ROUND(I208*H208,2)</f>
        <v>861838.38</v>
      </c>
      <c r="K208" s="219"/>
      <c r="L208" s="36"/>
      <c r="M208" s="220" t="s">
        <v>1</v>
      </c>
      <c r="N208" s="221" t="s">
        <v>39</v>
      </c>
      <c r="O208" s="222">
        <v>0.025999999999999999</v>
      </c>
      <c r="P208" s="222">
        <f>O208*H208</f>
        <v>138.31974</v>
      </c>
      <c r="Q208" s="222">
        <v>0.34499999999999997</v>
      </c>
      <c r="R208" s="222">
        <f>Q208*H208</f>
        <v>1835.3965499999997</v>
      </c>
      <c r="S208" s="222">
        <v>0</v>
      </c>
      <c r="T208" s="223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24" t="s">
        <v>175</v>
      </c>
      <c r="AT208" s="224" t="s">
        <v>129</v>
      </c>
      <c r="AU208" s="224" t="s">
        <v>82</v>
      </c>
      <c r="AY208" s="16" t="s">
        <v>128</v>
      </c>
      <c r="BE208" s="225">
        <f>IF(N208="základní",J208,0)</f>
        <v>861838.38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6" t="s">
        <v>82</v>
      </c>
      <c r="BK208" s="225">
        <f>ROUND(I208*H208,2)</f>
        <v>861838.38</v>
      </c>
      <c r="BL208" s="16" t="s">
        <v>175</v>
      </c>
      <c r="BM208" s="224" t="s">
        <v>623</v>
      </c>
    </row>
    <row r="209" s="2" customFormat="1">
      <c r="A209" s="33"/>
      <c r="B209" s="34"/>
      <c r="C209" s="35"/>
      <c r="D209" s="226" t="s">
        <v>135</v>
      </c>
      <c r="E209" s="35"/>
      <c r="F209" s="227" t="s">
        <v>335</v>
      </c>
      <c r="G209" s="35"/>
      <c r="H209" s="35"/>
      <c r="I209" s="35"/>
      <c r="J209" s="35"/>
      <c r="K209" s="35"/>
      <c r="L209" s="36"/>
      <c r="M209" s="228"/>
      <c r="N209" s="229"/>
      <c r="O209" s="85"/>
      <c r="P209" s="85"/>
      <c r="Q209" s="85"/>
      <c r="R209" s="85"/>
      <c r="S209" s="85"/>
      <c r="T209" s="86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135</v>
      </c>
      <c r="AU209" s="16" t="s">
        <v>82</v>
      </c>
    </row>
    <row r="210" s="2" customFormat="1" ht="33" customHeight="1">
      <c r="A210" s="33"/>
      <c r="B210" s="34"/>
      <c r="C210" s="213" t="s">
        <v>341</v>
      </c>
      <c r="D210" s="213" t="s">
        <v>129</v>
      </c>
      <c r="E210" s="214" t="s">
        <v>337</v>
      </c>
      <c r="F210" s="215" t="s">
        <v>338</v>
      </c>
      <c r="G210" s="216" t="s">
        <v>153</v>
      </c>
      <c r="H210" s="217">
        <v>6100</v>
      </c>
      <c r="I210" s="218">
        <v>37.100000000000001</v>
      </c>
      <c r="J210" s="218">
        <f>ROUND(I210*H210,2)</f>
        <v>226310</v>
      </c>
      <c r="K210" s="219"/>
      <c r="L210" s="36"/>
      <c r="M210" s="220" t="s">
        <v>1</v>
      </c>
      <c r="N210" s="221" t="s">
        <v>39</v>
      </c>
      <c r="O210" s="222">
        <v>0.014999999999999999</v>
      </c>
      <c r="P210" s="222">
        <f>O210*H210</f>
        <v>91.5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24" t="s">
        <v>175</v>
      </c>
      <c r="AT210" s="224" t="s">
        <v>129</v>
      </c>
      <c r="AU210" s="224" t="s">
        <v>82</v>
      </c>
      <c r="AY210" s="16" t="s">
        <v>128</v>
      </c>
      <c r="BE210" s="225">
        <f>IF(N210="základní",J210,0)</f>
        <v>226310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6" t="s">
        <v>82</v>
      </c>
      <c r="BK210" s="225">
        <f>ROUND(I210*H210,2)</f>
        <v>226310</v>
      </c>
      <c r="BL210" s="16" t="s">
        <v>175</v>
      </c>
      <c r="BM210" s="224" t="s">
        <v>624</v>
      </c>
    </row>
    <row r="211" s="2" customFormat="1">
      <c r="A211" s="33"/>
      <c r="B211" s="34"/>
      <c r="C211" s="35"/>
      <c r="D211" s="226" t="s">
        <v>135</v>
      </c>
      <c r="E211" s="35"/>
      <c r="F211" s="227" t="s">
        <v>340</v>
      </c>
      <c r="G211" s="35"/>
      <c r="H211" s="35"/>
      <c r="I211" s="35"/>
      <c r="J211" s="35"/>
      <c r="K211" s="35"/>
      <c r="L211" s="36"/>
      <c r="M211" s="228"/>
      <c r="N211" s="229"/>
      <c r="O211" s="85"/>
      <c r="P211" s="85"/>
      <c r="Q211" s="85"/>
      <c r="R211" s="85"/>
      <c r="S211" s="85"/>
      <c r="T211" s="86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135</v>
      </c>
      <c r="AU211" s="16" t="s">
        <v>82</v>
      </c>
    </row>
    <row r="212" s="2" customFormat="1" ht="21.75" customHeight="1">
      <c r="A212" s="33"/>
      <c r="B212" s="34"/>
      <c r="C212" s="240" t="s">
        <v>346</v>
      </c>
      <c r="D212" s="240" t="s">
        <v>234</v>
      </c>
      <c r="E212" s="241" t="s">
        <v>342</v>
      </c>
      <c r="F212" s="242" t="s">
        <v>343</v>
      </c>
      <c r="G212" s="243" t="s">
        <v>214</v>
      </c>
      <c r="H212" s="244">
        <v>48.804000000000002</v>
      </c>
      <c r="I212" s="245">
        <v>2910</v>
      </c>
      <c r="J212" s="245">
        <f>ROUND(I212*H212,2)</f>
        <v>142019.64000000001</v>
      </c>
      <c r="K212" s="246"/>
      <c r="L212" s="247"/>
      <c r="M212" s="248" t="s">
        <v>1</v>
      </c>
      <c r="N212" s="249" t="s">
        <v>39</v>
      </c>
      <c r="O212" s="222">
        <v>0</v>
      </c>
      <c r="P212" s="222">
        <f>O212*H212</f>
        <v>0</v>
      </c>
      <c r="Q212" s="222">
        <v>1</v>
      </c>
      <c r="R212" s="222">
        <f>Q212*H212</f>
        <v>48.804000000000002</v>
      </c>
      <c r="S212" s="222">
        <v>0</v>
      </c>
      <c r="T212" s="223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24" t="s">
        <v>175</v>
      </c>
      <c r="AT212" s="224" t="s">
        <v>234</v>
      </c>
      <c r="AU212" s="224" t="s">
        <v>82</v>
      </c>
      <c r="AY212" s="16" t="s">
        <v>128</v>
      </c>
      <c r="BE212" s="225">
        <f>IF(N212="základní",J212,0)</f>
        <v>142019.64000000001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6" t="s">
        <v>82</v>
      </c>
      <c r="BK212" s="225">
        <f>ROUND(I212*H212,2)</f>
        <v>142019.64000000001</v>
      </c>
      <c r="BL212" s="16" t="s">
        <v>175</v>
      </c>
      <c r="BM212" s="224" t="s">
        <v>625</v>
      </c>
    </row>
    <row r="213" s="2" customFormat="1">
      <c r="A213" s="33"/>
      <c r="B213" s="34"/>
      <c r="C213" s="35"/>
      <c r="D213" s="226" t="s">
        <v>135</v>
      </c>
      <c r="E213" s="35"/>
      <c r="F213" s="227" t="s">
        <v>343</v>
      </c>
      <c r="G213" s="35"/>
      <c r="H213" s="35"/>
      <c r="I213" s="35"/>
      <c r="J213" s="35"/>
      <c r="K213" s="35"/>
      <c r="L213" s="36"/>
      <c r="M213" s="228"/>
      <c r="N213" s="229"/>
      <c r="O213" s="85"/>
      <c r="P213" s="85"/>
      <c r="Q213" s="85"/>
      <c r="R213" s="85"/>
      <c r="S213" s="85"/>
      <c r="T213" s="86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135</v>
      </c>
      <c r="AU213" s="16" t="s">
        <v>82</v>
      </c>
    </row>
    <row r="214" s="13" customFormat="1">
      <c r="A214" s="13"/>
      <c r="B214" s="230"/>
      <c r="C214" s="231"/>
      <c r="D214" s="226" t="s">
        <v>188</v>
      </c>
      <c r="E214" s="232" t="s">
        <v>1</v>
      </c>
      <c r="F214" s="233" t="s">
        <v>626</v>
      </c>
      <c r="G214" s="231"/>
      <c r="H214" s="234">
        <v>48.804000000000002</v>
      </c>
      <c r="I214" s="231"/>
      <c r="J214" s="231"/>
      <c r="K214" s="231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188</v>
      </c>
      <c r="AU214" s="239" t="s">
        <v>82</v>
      </c>
      <c r="AV214" s="13" t="s">
        <v>84</v>
      </c>
      <c r="AW214" s="13" t="s">
        <v>29</v>
      </c>
      <c r="AX214" s="13" t="s">
        <v>82</v>
      </c>
      <c r="AY214" s="239" t="s">
        <v>128</v>
      </c>
    </row>
    <row r="215" s="2" customFormat="1" ht="21.75" customHeight="1">
      <c r="A215" s="33"/>
      <c r="B215" s="34"/>
      <c r="C215" s="240" t="s">
        <v>351</v>
      </c>
      <c r="D215" s="240" t="s">
        <v>234</v>
      </c>
      <c r="E215" s="241" t="s">
        <v>347</v>
      </c>
      <c r="F215" s="242" t="s">
        <v>348</v>
      </c>
      <c r="G215" s="243" t="s">
        <v>349</v>
      </c>
      <c r="H215" s="244">
        <v>32</v>
      </c>
      <c r="I215" s="245">
        <v>138</v>
      </c>
      <c r="J215" s="245">
        <f>ROUND(I215*H215,2)</f>
        <v>4416</v>
      </c>
      <c r="K215" s="246"/>
      <c r="L215" s="247"/>
      <c r="M215" s="248" t="s">
        <v>1</v>
      </c>
      <c r="N215" s="249" t="s">
        <v>39</v>
      </c>
      <c r="O215" s="222">
        <v>0</v>
      </c>
      <c r="P215" s="222">
        <f>O215*H215</f>
        <v>0</v>
      </c>
      <c r="Q215" s="222">
        <v>0.048300000000000003</v>
      </c>
      <c r="R215" s="222">
        <f>Q215*H215</f>
        <v>1.5456000000000001</v>
      </c>
      <c r="S215" s="222">
        <v>0</v>
      </c>
      <c r="T215" s="223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24" t="s">
        <v>175</v>
      </c>
      <c r="AT215" s="224" t="s">
        <v>234</v>
      </c>
      <c r="AU215" s="224" t="s">
        <v>82</v>
      </c>
      <c r="AY215" s="16" t="s">
        <v>128</v>
      </c>
      <c r="BE215" s="225">
        <f>IF(N215="základní",J215,0)</f>
        <v>4416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82</v>
      </c>
      <c r="BK215" s="225">
        <f>ROUND(I215*H215,2)</f>
        <v>4416</v>
      </c>
      <c r="BL215" s="16" t="s">
        <v>175</v>
      </c>
      <c r="BM215" s="224" t="s">
        <v>627</v>
      </c>
    </row>
    <row r="216" s="2" customFormat="1">
      <c r="A216" s="33"/>
      <c r="B216" s="34"/>
      <c r="C216" s="35"/>
      <c r="D216" s="226" t="s">
        <v>135</v>
      </c>
      <c r="E216" s="35"/>
      <c r="F216" s="227" t="s">
        <v>348</v>
      </c>
      <c r="G216" s="35"/>
      <c r="H216" s="35"/>
      <c r="I216" s="35"/>
      <c r="J216" s="35"/>
      <c r="K216" s="35"/>
      <c r="L216" s="36"/>
      <c r="M216" s="228"/>
      <c r="N216" s="229"/>
      <c r="O216" s="85"/>
      <c r="P216" s="85"/>
      <c r="Q216" s="85"/>
      <c r="R216" s="85"/>
      <c r="S216" s="85"/>
      <c r="T216" s="86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135</v>
      </c>
      <c r="AU216" s="16" t="s">
        <v>82</v>
      </c>
    </row>
    <row r="217" s="2" customFormat="1" ht="33" customHeight="1">
      <c r="A217" s="33"/>
      <c r="B217" s="34"/>
      <c r="C217" s="213" t="s">
        <v>356</v>
      </c>
      <c r="D217" s="213" t="s">
        <v>129</v>
      </c>
      <c r="E217" s="214" t="s">
        <v>352</v>
      </c>
      <c r="F217" s="215" t="s">
        <v>353</v>
      </c>
      <c r="G217" s="216" t="s">
        <v>349</v>
      </c>
      <c r="H217" s="217">
        <v>32</v>
      </c>
      <c r="I217" s="218">
        <v>219</v>
      </c>
      <c r="J217" s="218">
        <f>ROUND(I217*H217,2)</f>
        <v>7008</v>
      </c>
      <c r="K217" s="219"/>
      <c r="L217" s="36"/>
      <c r="M217" s="220" t="s">
        <v>1</v>
      </c>
      <c r="N217" s="221" t="s">
        <v>39</v>
      </c>
      <c r="O217" s="222">
        <v>0.23899999999999999</v>
      </c>
      <c r="P217" s="222">
        <f>O217*H217</f>
        <v>7.6479999999999997</v>
      </c>
      <c r="Q217" s="222">
        <v>0.1295</v>
      </c>
      <c r="R217" s="222">
        <f>Q217*H217</f>
        <v>4.1440000000000001</v>
      </c>
      <c r="S217" s="222">
        <v>0</v>
      </c>
      <c r="T217" s="223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4" t="s">
        <v>133</v>
      </c>
      <c r="AT217" s="224" t="s">
        <v>129</v>
      </c>
      <c r="AU217" s="224" t="s">
        <v>82</v>
      </c>
      <c r="AY217" s="16" t="s">
        <v>128</v>
      </c>
      <c r="BE217" s="225">
        <f>IF(N217="základní",J217,0)</f>
        <v>7008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6" t="s">
        <v>82</v>
      </c>
      <c r="BK217" s="225">
        <f>ROUND(I217*H217,2)</f>
        <v>7008</v>
      </c>
      <c r="BL217" s="16" t="s">
        <v>133</v>
      </c>
      <c r="BM217" s="224" t="s">
        <v>628</v>
      </c>
    </row>
    <row r="218" s="2" customFormat="1">
      <c r="A218" s="33"/>
      <c r="B218" s="34"/>
      <c r="C218" s="35"/>
      <c r="D218" s="226" t="s">
        <v>135</v>
      </c>
      <c r="E218" s="35"/>
      <c r="F218" s="227" t="s">
        <v>355</v>
      </c>
      <c r="G218" s="35"/>
      <c r="H218" s="35"/>
      <c r="I218" s="35"/>
      <c r="J218" s="35"/>
      <c r="K218" s="35"/>
      <c r="L218" s="36"/>
      <c r="M218" s="228"/>
      <c r="N218" s="229"/>
      <c r="O218" s="85"/>
      <c r="P218" s="85"/>
      <c r="Q218" s="85"/>
      <c r="R218" s="85"/>
      <c r="S218" s="85"/>
      <c r="T218" s="86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135</v>
      </c>
      <c r="AU218" s="16" t="s">
        <v>82</v>
      </c>
    </row>
    <row r="219" s="2" customFormat="1" ht="21.75" customHeight="1">
      <c r="A219" s="33"/>
      <c r="B219" s="34"/>
      <c r="C219" s="213" t="s">
        <v>361</v>
      </c>
      <c r="D219" s="213" t="s">
        <v>129</v>
      </c>
      <c r="E219" s="214" t="s">
        <v>362</v>
      </c>
      <c r="F219" s="215" t="s">
        <v>363</v>
      </c>
      <c r="G219" s="216" t="s">
        <v>349</v>
      </c>
      <c r="H219" s="217">
        <v>50.5</v>
      </c>
      <c r="I219" s="218">
        <v>61.600000000000001</v>
      </c>
      <c r="J219" s="218">
        <f>ROUND(I219*H219,2)</f>
        <v>3110.8000000000002</v>
      </c>
      <c r="K219" s="219"/>
      <c r="L219" s="36"/>
      <c r="M219" s="220" t="s">
        <v>1</v>
      </c>
      <c r="N219" s="221" t="s">
        <v>39</v>
      </c>
      <c r="O219" s="222">
        <v>0.045999999999999999</v>
      </c>
      <c r="P219" s="222">
        <f>O219*H219</f>
        <v>2.323</v>
      </c>
      <c r="Q219" s="222">
        <v>0.0035999999999999999</v>
      </c>
      <c r="R219" s="222">
        <f>Q219*H219</f>
        <v>0.18179999999999999</v>
      </c>
      <c r="S219" s="222">
        <v>0</v>
      </c>
      <c r="T219" s="22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4" t="s">
        <v>133</v>
      </c>
      <c r="AT219" s="224" t="s">
        <v>129</v>
      </c>
      <c r="AU219" s="224" t="s">
        <v>82</v>
      </c>
      <c r="AY219" s="16" t="s">
        <v>128</v>
      </c>
      <c r="BE219" s="225">
        <f>IF(N219="základní",J219,0)</f>
        <v>3110.8000000000002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82</v>
      </c>
      <c r="BK219" s="225">
        <f>ROUND(I219*H219,2)</f>
        <v>3110.8000000000002</v>
      </c>
      <c r="BL219" s="16" t="s">
        <v>133</v>
      </c>
      <c r="BM219" s="224" t="s">
        <v>629</v>
      </c>
    </row>
    <row r="220" s="2" customFormat="1">
      <c r="A220" s="33"/>
      <c r="B220" s="34"/>
      <c r="C220" s="35"/>
      <c r="D220" s="226" t="s">
        <v>135</v>
      </c>
      <c r="E220" s="35"/>
      <c r="F220" s="227" t="s">
        <v>365</v>
      </c>
      <c r="G220" s="35"/>
      <c r="H220" s="35"/>
      <c r="I220" s="35"/>
      <c r="J220" s="35"/>
      <c r="K220" s="35"/>
      <c r="L220" s="36"/>
      <c r="M220" s="228"/>
      <c r="N220" s="229"/>
      <c r="O220" s="85"/>
      <c r="P220" s="85"/>
      <c r="Q220" s="85"/>
      <c r="R220" s="85"/>
      <c r="S220" s="85"/>
      <c r="T220" s="86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135</v>
      </c>
      <c r="AU220" s="16" t="s">
        <v>82</v>
      </c>
    </row>
    <row r="221" s="2" customFormat="1" ht="16.5" customHeight="1">
      <c r="A221" s="33"/>
      <c r="B221" s="34"/>
      <c r="C221" s="213" t="s">
        <v>366</v>
      </c>
      <c r="D221" s="213" t="s">
        <v>129</v>
      </c>
      <c r="E221" s="214" t="s">
        <v>367</v>
      </c>
      <c r="F221" s="215" t="s">
        <v>368</v>
      </c>
      <c r="G221" s="216" t="s">
        <v>153</v>
      </c>
      <c r="H221" s="217">
        <v>1041</v>
      </c>
      <c r="I221" s="218">
        <v>30</v>
      </c>
      <c r="J221" s="218">
        <f>ROUND(I221*H221,2)</f>
        <v>31230</v>
      </c>
      <c r="K221" s="219"/>
      <c r="L221" s="36"/>
      <c r="M221" s="220" t="s">
        <v>1</v>
      </c>
      <c r="N221" s="221" t="s">
        <v>39</v>
      </c>
      <c r="O221" s="222">
        <v>0.084000000000000005</v>
      </c>
      <c r="P221" s="222">
        <f>O221*H221</f>
        <v>87.444000000000003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24" t="s">
        <v>133</v>
      </c>
      <c r="AT221" s="224" t="s">
        <v>129</v>
      </c>
      <c r="AU221" s="224" t="s">
        <v>82</v>
      </c>
      <c r="AY221" s="16" t="s">
        <v>128</v>
      </c>
      <c r="BE221" s="225">
        <f>IF(N221="základní",J221,0)</f>
        <v>31230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82</v>
      </c>
      <c r="BK221" s="225">
        <f>ROUND(I221*H221,2)</f>
        <v>31230</v>
      </c>
      <c r="BL221" s="16" t="s">
        <v>133</v>
      </c>
      <c r="BM221" s="224" t="s">
        <v>630</v>
      </c>
    </row>
    <row r="222" s="2" customFormat="1">
      <c r="A222" s="33"/>
      <c r="B222" s="34"/>
      <c r="C222" s="35"/>
      <c r="D222" s="226" t="s">
        <v>135</v>
      </c>
      <c r="E222" s="35"/>
      <c r="F222" s="227" t="s">
        <v>370</v>
      </c>
      <c r="G222" s="35"/>
      <c r="H222" s="35"/>
      <c r="I222" s="35"/>
      <c r="J222" s="35"/>
      <c r="K222" s="35"/>
      <c r="L222" s="36"/>
      <c r="M222" s="228"/>
      <c r="N222" s="229"/>
      <c r="O222" s="85"/>
      <c r="P222" s="85"/>
      <c r="Q222" s="85"/>
      <c r="R222" s="85"/>
      <c r="S222" s="85"/>
      <c r="T222" s="86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135</v>
      </c>
      <c r="AU222" s="16" t="s">
        <v>82</v>
      </c>
    </row>
    <row r="223" s="13" customFormat="1">
      <c r="A223" s="13"/>
      <c r="B223" s="230"/>
      <c r="C223" s="231"/>
      <c r="D223" s="226" t="s">
        <v>188</v>
      </c>
      <c r="E223" s="232" t="s">
        <v>1</v>
      </c>
      <c r="F223" s="233" t="s">
        <v>631</v>
      </c>
      <c r="G223" s="231"/>
      <c r="H223" s="234">
        <v>1041</v>
      </c>
      <c r="I223" s="231"/>
      <c r="J223" s="231"/>
      <c r="K223" s="231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188</v>
      </c>
      <c r="AU223" s="239" t="s">
        <v>82</v>
      </c>
      <c r="AV223" s="13" t="s">
        <v>84</v>
      </c>
      <c r="AW223" s="13" t="s">
        <v>29</v>
      </c>
      <c r="AX223" s="13" t="s">
        <v>82</v>
      </c>
      <c r="AY223" s="239" t="s">
        <v>128</v>
      </c>
    </row>
    <row r="224" s="2" customFormat="1" ht="16.5" customHeight="1">
      <c r="A224" s="33"/>
      <c r="B224" s="34"/>
      <c r="C224" s="213" t="s">
        <v>372</v>
      </c>
      <c r="D224" s="213" t="s">
        <v>129</v>
      </c>
      <c r="E224" s="214" t="s">
        <v>373</v>
      </c>
      <c r="F224" s="215" t="s">
        <v>374</v>
      </c>
      <c r="G224" s="216" t="s">
        <v>164</v>
      </c>
      <c r="H224" s="217">
        <v>458.04000000000002</v>
      </c>
      <c r="I224" s="218">
        <v>335</v>
      </c>
      <c r="J224" s="218">
        <f>ROUND(I224*H224,2)</f>
        <v>153443.39999999999</v>
      </c>
      <c r="K224" s="219"/>
      <c r="L224" s="36"/>
      <c r="M224" s="220" t="s">
        <v>1</v>
      </c>
      <c r="N224" s="221" t="s">
        <v>39</v>
      </c>
      <c r="O224" s="222">
        <v>0.95999999999999996</v>
      </c>
      <c r="P224" s="222">
        <f>O224*H224</f>
        <v>439.71840000000003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24" t="s">
        <v>175</v>
      </c>
      <c r="AT224" s="224" t="s">
        <v>129</v>
      </c>
      <c r="AU224" s="224" t="s">
        <v>82</v>
      </c>
      <c r="AY224" s="16" t="s">
        <v>128</v>
      </c>
      <c r="BE224" s="225">
        <f>IF(N224="základní",J224,0)</f>
        <v>153443.39999999999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6" t="s">
        <v>82</v>
      </c>
      <c r="BK224" s="225">
        <f>ROUND(I224*H224,2)</f>
        <v>153443.39999999999</v>
      </c>
      <c r="BL224" s="16" t="s">
        <v>175</v>
      </c>
      <c r="BM224" s="224" t="s">
        <v>632</v>
      </c>
    </row>
    <row r="225" s="2" customFormat="1">
      <c r="A225" s="33"/>
      <c r="B225" s="34"/>
      <c r="C225" s="35"/>
      <c r="D225" s="226" t="s">
        <v>135</v>
      </c>
      <c r="E225" s="35"/>
      <c r="F225" s="227" t="s">
        <v>376</v>
      </c>
      <c r="G225" s="35"/>
      <c r="H225" s="35"/>
      <c r="I225" s="35"/>
      <c r="J225" s="35"/>
      <c r="K225" s="35"/>
      <c r="L225" s="36"/>
      <c r="M225" s="228"/>
      <c r="N225" s="229"/>
      <c r="O225" s="85"/>
      <c r="P225" s="85"/>
      <c r="Q225" s="85"/>
      <c r="R225" s="85"/>
      <c r="S225" s="85"/>
      <c r="T225" s="86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135</v>
      </c>
      <c r="AU225" s="16" t="s">
        <v>82</v>
      </c>
    </row>
    <row r="226" s="2" customFormat="1" ht="16.5" customHeight="1">
      <c r="A226" s="33"/>
      <c r="B226" s="34"/>
      <c r="C226" s="213" t="s">
        <v>377</v>
      </c>
      <c r="D226" s="213" t="s">
        <v>129</v>
      </c>
      <c r="E226" s="214" t="s">
        <v>378</v>
      </c>
      <c r="F226" s="215" t="s">
        <v>379</v>
      </c>
      <c r="G226" s="216" t="s">
        <v>153</v>
      </c>
      <c r="H226" s="217">
        <v>5653.1099999999997</v>
      </c>
      <c r="I226" s="218">
        <v>93.099999999999994</v>
      </c>
      <c r="J226" s="218">
        <f>ROUND(I226*H226,2)</f>
        <v>526304.54000000004</v>
      </c>
      <c r="K226" s="219"/>
      <c r="L226" s="36"/>
      <c r="M226" s="220" t="s">
        <v>1</v>
      </c>
      <c r="N226" s="221" t="s">
        <v>39</v>
      </c>
      <c r="O226" s="222">
        <v>0.002</v>
      </c>
      <c r="P226" s="222">
        <f>O226*H226</f>
        <v>11.30622</v>
      </c>
      <c r="Q226" s="222">
        <v>0.0070699999999999999</v>
      </c>
      <c r="R226" s="222">
        <f>Q226*H226</f>
        <v>39.9674877</v>
      </c>
      <c r="S226" s="222">
        <v>0</v>
      </c>
      <c r="T226" s="223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24" t="s">
        <v>175</v>
      </c>
      <c r="AT226" s="224" t="s">
        <v>129</v>
      </c>
      <c r="AU226" s="224" t="s">
        <v>82</v>
      </c>
      <c r="AY226" s="16" t="s">
        <v>128</v>
      </c>
      <c r="BE226" s="225">
        <f>IF(N226="základní",J226,0)</f>
        <v>526304.54000000004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6" t="s">
        <v>82</v>
      </c>
      <c r="BK226" s="225">
        <f>ROUND(I226*H226,2)</f>
        <v>526304.54000000004</v>
      </c>
      <c r="BL226" s="16" t="s">
        <v>175</v>
      </c>
      <c r="BM226" s="224" t="s">
        <v>633</v>
      </c>
    </row>
    <row r="227" s="2" customFormat="1">
      <c r="A227" s="33"/>
      <c r="B227" s="34"/>
      <c r="C227" s="35"/>
      <c r="D227" s="226" t="s">
        <v>135</v>
      </c>
      <c r="E227" s="35"/>
      <c r="F227" s="227" t="s">
        <v>381</v>
      </c>
      <c r="G227" s="35"/>
      <c r="H227" s="35"/>
      <c r="I227" s="35"/>
      <c r="J227" s="35"/>
      <c r="K227" s="35"/>
      <c r="L227" s="36"/>
      <c r="M227" s="228"/>
      <c r="N227" s="229"/>
      <c r="O227" s="85"/>
      <c r="P227" s="85"/>
      <c r="Q227" s="85"/>
      <c r="R227" s="85"/>
      <c r="S227" s="85"/>
      <c r="T227" s="86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135</v>
      </c>
      <c r="AU227" s="16" t="s">
        <v>82</v>
      </c>
    </row>
    <row r="228" s="2" customFormat="1" ht="21.75" customHeight="1">
      <c r="A228" s="33"/>
      <c r="B228" s="34"/>
      <c r="C228" s="213" t="s">
        <v>382</v>
      </c>
      <c r="D228" s="213" t="s">
        <v>129</v>
      </c>
      <c r="E228" s="214" t="s">
        <v>634</v>
      </c>
      <c r="F228" s="215" t="s">
        <v>635</v>
      </c>
      <c r="G228" s="216" t="s">
        <v>153</v>
      </c>
      <c r="H228" s="217">
        <v>624.60000000000002</v>
      </c>
      <c r="I228" s="218">
        <v>244</v>
      </c>
      <c r="J228" s="218">
        <f>ROUND(I228*H228,2)</f>
        <v>152402.39999999999</v>
      </c>
      <c r="K228" s="219"/>
      <c r="L228" s="36"/>
      <c r="M228" s="220" t="s">
        <v>1</v>
      </c>
      <c r="N228" s="221" t="s">
        <v>39</v>
      </c>
      <c r="O228" s="222">
        <v>0.47099999999999997</v>
      </c>
      <c r="P228" s="222">
        <f>O228*H228</f>
        <v>294.1866</v>
      </c>
      <c r="Q228" s="222">
        <v>0.098000000000000004</v>
      </c>
      <c r="R228" s="222">
        <f>Q228*H228</f>
        <v>61.210800000000006</v>
      </c>
      <c r="S228" s="222">
        <v>0</v>
      </c>
      <c r="T228" s="22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24" t="s">
        <v>133</v>
      </c>
      <c r="AT228" s="224" t="s">
        <v>129</v>
      </c>
      <c r="AU228" s="224" t="s">
        <v>82</v>
      </c>
      <c r="AY228" s="16" t="s">
        <v>128</v>
      </c>
      <c r="BE228" s="225">
        <f>IF(N228="základní",J228,0)</f>
        <v>152402.39999999999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6" t="s">
        <v>82</v>
      </c>
      <c r="BK228" s="225">
        <f>ROUND(I228*H228,2)</f>
        <v>152402.39999999999</v>
      </c>
      <c r="BL228" s="16" t="s">
        <v>133</v>
      </c>
      <c r="BM228" s="224" t="s">
        <v>636</v>
      </c>
    </row>
    <row r="229" s="2" customFormat="1">
      <c r="A229" s="33"/>
      <c r="B229" s="34"/>
      <c r="C229" s="35"/>
      <c r="D229" s="226" t="s">
        <v>135</v>
      </c>
      <c r="E229" s="35"/>
      <c r="F229" s="227" t="s">
        <v>637</v>
      </c>
      <c r="G229" s="35"/>
      <c r="H229" s="35"/>
      <c r="I229" s="35"/>
      <c r="J229" s="35"/>
      <c r="K229" s="35"/>
      <c r="L229" s="36"/>
      <c r="M229" s="228"/>
      <c r="N229" s="229"/>
      <c r="O229" s="85"/>
      <c r="P229" s="85"/>
      <c r="Q229" s="85"/>
      <c r="R229" s="85"/>
      <c r="S229" s="85"/>
      <c r="T229" s="86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135</v>
      </c>
      <c r="AU229" s="16" t="s">
        <v>82</v>
      </c>
    </row>
    <row r="230" s="2" customFormat="1" ht="16.5" customHeight="1">
      <c r="A230" s="33"/>
      <c r="B230" s="34"/>
      <c r="C230" s="240" t="s">
        <v>387</v>
      </c>
      <c r="D230" s="240" t="s">
        <v>234</v>
      </c>
      <c r="E230" s="241" t="s">
        <v>638</v>
      </c>
      <c r="F230" s="242" t="s">
        <v>639</v>
      </c>
      <c r="G230" s="243" t="s">
        <v>132</v>
      </c>
      <c r="H230" s="244">
        <v>2603</v>
      </c>
      <c r="I230" s="245">
        <v>93.260000000000005</v>
      </c>
      <c r="J230" s="245">
        <f>ROUND(I230*H230,2)</f>
        <v>242755.78</v>
      </c>
      <c r="K230" s="246"/>
      <c r="L230" s="247"/>
      <c r="M230" s="248" t="s">
        <v>1</v>
      </c>
      <c r="N230" s="249" t="s">
        <v>39</v>
      </c>
      <c r="O230" s="222">
        <v>0</v>
      </c>
      <c r="P230" s="222">
        <f>O230*H230</f>
        <v>0</v>
      </c>
      <c r="Q230" s="222">
        <v>0.032399999999999998</v>
      </c>
      <c r="R230" s="222">
        <f>Q230*H230</f>
        <v>84.337199999999996</v>
      </c>
      <c r="S230" s="222">
        <v>0</v>
      </c>
      <c r="T230" s="223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24" t="s">
        <v>167</v>
      </c>
      <c r="AT230" s="224" t="s">
        <v>234</v>
      </c>
      <c r="AU230" s="224" t="s">
        <v>82</v>
      </c>
      <c r="AY230" s="16" t="s">
        <v>128</v>
      </c>
      <c r="BE230" s="225">
        <f>IF(N230="základní",J230,0)</f>
        <v>242755.78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82</v>
      </c>
      <c r="BK230" s="225">
        <f>ROUND(I230*H230,2)</f>
        <v>242755.78</v>
      </c>
      <c r="BL230" s="16" t="s">
        <v>133</v>
      </c>
      <c r="BM230" s="224" t="s">
        <v>640</v>
      </c>
    </row>
    <row r="231" s="2" customFormat="1">
      <c r="A231" s="33"/>
      <c r="B231" s="34"/>
      <c r="C231" s="35"/>
      <c r="D231" s="226" t="s">
        <v>135</v>
      </c>
      <c r="E231" s="35"/>
      <c r="F231" s="227" t="s">
        <v>639</v>
      </c>
      <c r="G231" s="35"/>
      <c r="H231" s="35"/>
      <c r="I231" s="35"/>
      <c r="J231" s="35"/>
      <c r="K231" s="35"/>
      <c r="L231" s="36"/>
      <c r="M231" s="228"/>
      <c r="N231" s="229"/>
      <c r="O231" s="85"/>
      <c r="P231" s="85"/>
      <c r="Q231" s="85"/>
      <c r="R231" s="85"/>
      <c r="S231" s="85"/>
      <c r="T231" s="86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135</v>
      </c>
      <c r="AU231" s="16" t="s">
        <v>82</v>
      </c>
    </row>
    <row r="232" s="2" customFormat="1" ht="33" customHeight="1">
      <c r="A232" s="33"/>
      <c r="B232" s="34"/>
      <c r="C232" s="213" t="s">
        <v>392</v>
      </c>
      <c r="D232" s="213" t="s">
        <v>129</v>
      </c>
      <c r="E232" s="214" t="s">
        <v>641</v>
      </c>
      <c r="F232" s="215" t="s">
        <v>642</v>
      </c>
      <c r="G232" s="216" t="s">
        <v>153</v>
      </c>
      <c r="H232" s="217">
        <v>25.25</v>
      </c>
      <c r="I232" s="218">
        <v>378</v>
      </c>
      <c r="J232" s="218">
        <f>ROUND(I232*H232,2)</f>
        <v>9544.5</v>
      </c>
      <c r="K232" s="219"/>
      <c r="L232" s="36"/>
      <c r="M232" s="220" t="s">
        <v>1</v>
      </c>
      <c r="N232" s="221" t="s">
        <v>39</v>
      </c>
      <c r="O232" s="222">
        <v>0.66000000000000003</v>
      </c>
      <c r="P232" s="222">
        <f>O232*H232</f>
        <v>16.664999999999999</v>
      </c>
      <c r="Q232" s="222">
        <v>0.14610000000000001</v>
      </c>
      <c r="R232" s="222">
        <f>Q232*H232</f>
        <v>3.689025</v>
      </c>
      <c r="S232" s="222">
        <v>0</v>
      </c>
      <c r="T232" s="223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24" t="s">
        <v>133</v>
      </c>
      <c r="AT232" s="224" t="s">
        <v>129</v>
      </c>
      <c r="AU232" s="224" t="s">
        <v>82</v>
      </c>
      <c r="AY232" s="16" t="s">
        <v>128</v>
      </c>
      <c r="BE232" s="225">
        <f>IF(N232="základní",J232,0)</f>
        <v>9544.5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6" t="s">
        <v>82</v>
      </c>
      <c r="BK232" s="225">
        <f>ROUND(I232*H232,2)</f>
        <v>9544.5</v>
      </c>
      <c r="BL232" s="16" t="s">
        <v>133</v>
      </c>
      <c r="BM232" s="224" t="s">
        <v>643</v>
      </c>
    </row>
    <row r="233" s="2" customFormat="1">
      <c r="A233" s="33"/>
      <c r="B233" s="34"/>
      <c r="C233" s="35"/>
      <c r="D233" s="226" t="s">
        <v>135</v>
      </c>
      <c r="E233" s="35"/>
      <c r="F233" s="227" t="s">
        <v>644</v>
      </c>
      <c r="G233" s="35"/>
      <c r="H233" s="35"/>
      <c r="I233" s="35"/>
      <c r="J233" s="35"/>
      <c r="K233" s="35"/>
      <c r="L233" s="36"/>
      <c r="M233" s="228"/>
      <c r="N233" s="229"/>
      <c r="O233" s="85"/>
      <c r="P233" s="85"/>
      <c r="Q233" s="85"/>
      <c r="R233" s="85"/>
      <c r="S233" s="85"/>
      <c r="T233" s="86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135</v>
      </c>
      <c r="AU233" s="16" t="s">
        <v>82</v>
      </c>
    </row>
    <row r="234" s="13" customFormat="1">
      <c r="A234" s="13"/>
      <c r="B234" s="230"/>
      <c r="C234" s="231"/>
      <c r="D234" s="226" t="s">
        <v>188</v>
      </c>
      <c r="E234" s="232" t="s">
        <v>1</v>
      </c>
      <c r="F234" s="233" t="s">
        <v>645</v>
      </c>
      <c r="G234" s="231"/>
      <c r="H234" s="234">
        <v>25.25</v>
      </c>
      <c r="I234" s="231"/>
      <c r="J234" s="231"/>
      <c r="K234" s="231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188</v>
      </c>
      <c r="AU234" s="239" t="s">
        <v>82</v>
      </c>
      <c r="AV234" s="13" t="s">
        <v>84</v>
      </c>
      <c r="AW234" s="13" t="s">
        <v>29</v>
      </c>
      <c r="AX234" s="13" t="s">
        <v>82</v>
      </c>
      <c r="AY234" s="239" t="s">
        <v>128</v>
      </c>
    </row>
    <row r="235" s="2" customFormat="1" ht="21.75" customHeight="1">
      <c r="A235" s="33"/>
      <c r="B235" s="34"/>
      <c r="C235" s="240" t="s">
        <v>396</v>
      </c>
      <c r="D235" s="240" t="s">
        <v>234</v>
      </c>
      <c r="E235" s="241" t="s">
        <v>646</v>
      </c>
      <c r="F235" s="242" t="s">
        <v>647</v>
      </c>
      <c r="G235" s="243" t="s">
        <v>132</v>
      </c>
      <c r="H235" s="244">
        <v>101</v>
      </c>
      <c r="I235" s="245">
        <v>90.260000000000005</v>
      </c>
      <c r="J235" s="245">
        <f>ROUND(I235*H235,2)</f>
        <v>9116.2600000000002</v>
      </c>
      <c r="K235" s="246"/>
      <c r="L235" s="247"/>
      <c r="M235" s="248" t="s">
        <v>1</v>
      </c>
      <c r="N235" s="249" t="s">
        <v>39</v>
      </c>
      <c r="O235" s="222">
        <v>0</v>
      </c>
      <c r="P235" s="222">
        <f>O235*H235</f>
        <v>0</v>
      </c>
      <c r="Q235" s="222">
        <v>0.028000000000000001</v>
      </c>
      <c r="R235" s="222">
        <f>Q235*H235</f>
        <v>2.8279999999999998</v>
      </c>
      <c r="S235" s="222">
        <v>0</v>
      </c>
      <c r="T235" s="223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24" t="s">
        <v>175</v>
      </c>
      <c r="AT235" s="224" t="s">
        <v>234</v>
      </c>
      <c r="AU235" s="224" t="s">
        <v>82</v>
      </c>
      <c r="AY235" s="16" t="s">
        <v>128</v>
      </c>
      <c r="BE235" s="225">
        <f>IF(N235="základní",J235,0)</f>
        <v>9116.2600000000002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6" t="s">
        <v>82</v>
      </c>
      <c r="BK235" s="225">
        <f>ROUND(I235*H235,2)</f>
        <v>9116.2600000000002</v>
      </c>
      <c r="BL235" s="16" t="s">
        <v>175</v>
      </c>
      <c r="BM235" s="224" t="s">
        <v>648</v>
      </c>
    </row>
    <row r="236" s="2" customFormat="1">
      <c r="A236" s="33"/>
      <c r="B236" s="34"/>
      <c r="C236" s="35"/>
      <c r="D236" s="226" t="s">
        <v>135</v>
      </c>
      <c r="E236" s="35"/>
      <c r="F236" s="227" t="s">
        <v>647</v>
      </c>
      <c r="G236" s="35"/>
      <c r="H236" s="35"/>
      <c r="I236" s="35"/>
      <c r="J236" s="35"/>
      <c r="K236" s="35"/>
      <c r="L236" s="36"/>
      <c r="M236" s="228"/>
      <c r="N236" s="229"/>
      <c r="O236" s="85"/>
      <c r="P236" s="85"/>
      <c r="Q236" s="85"/>
      <c r="R236" s="85"/>
      <c r="S236" s="85"/>
      <c r="T236" s="86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135</v>
      </c>
      <c r="AU236" s="16" t="s">
        <v>82</v>
      </c>
    </row>
    <row r="237" s="2" customFormat="1" ht="16.5" customHeight="1">
      <c r="A237" s="33"/>
      <c r="B237" s="34"/>
      <c r="C237" s="213" t="s">
        <v>400</v>
      </c>
      <c r="D237" s="213" t="s">
        <v>129</v>
      </c>
      <c r="E237" s="214" t="s">
        <v>307</v>
      </c>
      <c r="F237" s="215" t="s">
        <v>405</v>
      </c>
      <c r="G237" s="216" t="s">
        <v>349</v>
      </c>
      <c r="H237" s="217">
        <v>45</v>
      </c>
      <c r="I237" s="218">
        <v>8170</v>
      </c>
      <c r="J237" s="218">
        <f>ROUND(I237*H237,2)</f>
        <v>367650</v>
      </c>
      <c r="K237" s="219"/>
      <c r="L237" s="36"/>
      <c r="M237" s="220" t="s">
        <v>1</v>
      </c>
      <c r="N237" s="221" t="s">
        <v>39</v>
      </c>
      <c r="O237" s="222">
        <v>0.35499999999999998</v>
      </c>
      <c r="P237" s="222">
        <f>O237*H237</f>
        <v>15.975</v>
      </c>
      <c r="Q237" s="222">
        <v>0.74460999999999999</v>
      </c>
      <c r="R237" s="222">
        <f>Q237*H237</f>
        <v>33.507449999999999</v>
      </c>
      <c r="S237" s="222">
        <v>0</v>
      </c>
      <c r="T237" s="223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24" t="s">
        <v>175</v>
      </c>
      <c r="AT237" s="224" t="s">
        <v>129</v>
      </c>
      <c r="AU237" s="224" t="s">
        <v>82</v>
      </c>
      <c r="AY237" s="16" t="s">
        <v>128</v>
      </c>
      <c r="BE237" s="225">
        <f>IF(N237="základní",J237,0)</f>
        <v>367650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6" t="s">
        <v>82</v>
      </c>
      <c r="BK237" s="225">
        <f>ROUND(I237*H237,2)</f>
        <v>367650</v>
      </c>
      <c r="BL237" s="16" t="s">
        <v>175</v>
      </c>
      <c r="BM237" s="224" t="s">
        <v>649</v>
      </c>
    </row>
    <row r="238" s="2" customFormat="1">
      <c r="A238" s="33"/>
      <c r="B238" s="34"/>
      <c r="C238" s="35"/>
      <c r="D238" s="226" t="s">
        <v>135</v>
      </c>
      <c r="E238" s="35"/>
      <c r="F238" s="227" t="s">
        <v>405</v>
      </c>
      <c r="G238" s="35"/>
      <c r="H238" s="35"/>
      <c r="I238" s="35"/>
      <c r="J238" s="35"/>
      <c r="K238" s="35"/>
      <c r="L238" s="36"/>
      <c r="M238" s="228"/>
      <c r="N238" s="229"/>
      <c r="O238" s="85"/>
      <c r="P238" s="85"/>
      <c r="Q238" s="85"/>
      <c r="R238" s="85"/>
      <c r="S238" s="85"/>
      <c r="T238" s="86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135</v>
      </c>
      <c r="AU238" s="16" t="s">
        <v>82</v>
      </c>
    </row>
    <row r="239" s="13" customFormat="1">
      <c r="A239" s="13"/>
      <c r="B239" s="230"/>
      <c r="C239" s="231"/>
      <c r="D239" s="226" t="s">
        <v>188</v>
      </c>
      <c r="E239" s="232" t="s">
        <v>1</v>
      </c>
      <c r="F239" s="233" t="s">
        <v>650</v>
      </c>
      <c r="G239" s="231"/>
      <c r="H239" s="234">
        <v>45</v>
      </c>
      <c r="I239" s="231"/>
      <c r="J239" s="231"/>
      <c r="K239" s="231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188</v>
      </c>
      <c r="AU239" s="239" t="s">
        <v>82</v>
      </c>
      <c r="AV239" s="13" t="s">
        <v>84</v>
      </c>
      <c r="AW239" s="13" t="s">
        <v>29</v>
      </c>
      <c r="AX239" s="13" t="s">
        <v>82</v>
      </c>
      <c r="AY239" s="239" t="s">
        <v>128</v>
      </c>
    </row>
    <row r="240" s="12" customFormat="1" ht="25.92" customHeight="1">
      <c r="A240" s="12"/>
      <c r="B240" s="200"/>
      <c r="C240" s="201"/>
      <c r="D240" s="202" t="s">
        <v>73</v>
      </c>
      <c r="E240" s="203" t="s">
        <v>498</v>
      </c>
      <c r="F240" s="203" t="s">
        <v>499</v>
      </c>
      <c r="G240" s="201"/>
      <c r="H240" s="201"/>
      <c r="I240" s="201"/>
      <c r="J240" s="204">
        <f>BK240</f>
        <v>396561.65999999997</v>
      </c>
      <c r="K240" s="201"/>
      <c r="L240" s="205"/>
      <c r="M240" s="206"/>
      <c r="N240" s="207"/>
      <c r="O240" s="207"/>
      <c r="P240" s="208">
        <f>SUM(P241:P243)</f>
        <v>401.42744400000004</v>
      </c>
      <c r="Q240" s="207"/>
      <c r="R240" s="208">
        <f>SUM(R241:R243)</f>
        <v>0</v>
      </c>
      <c r="S240" s="207"/>
      <c r="T240" s="209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82</v>
      </c>
      <c r="AT240" s="211" t="s">
        <v>73</v>
      </c>
      <c r="AU240" s="211" t="s">
        <v>74</v>
      </c>
      <c r="AY240" s="210" t="s">
        <v>128</v>
      </c>
      <c r="BK240" s="212">
        <f>SUM(BK241:BK243)</f>
        <v>396561.65999999997</v>
      </c>
    </row>
    <row r="241" s="2" customFormat="1" ht="33" customHeight="1">
      <c r="A241" s="33"/>
      <c r="B241" s="34"/>
      <c r="C241" s="213" t="s">
        <v>404</v>
      </c>
      <c r="D241" s="213" t="s">
        <v>129</v>
      </c>
      <c r="E241" s="214" t="s">
        <v>501</v>
      </c>
      <c r="F241" s="215" t="s">
        <v>502</v>
      </c>
      <c r="G241" s="216" t="s">
        <v>214</v>
      </c>
      <c r="H241" s="217">
        <v>6082.2340000000004</v>
      </c>
      <c r="I241" s="218">
        <v>65.200000000000003</v>
      </c>
      <c r="J241" s="218">
        <f>ROUND(I241*H241,2)</f>
        <v>396561.65999999997</v>
      </c>
      <c r="K241" s="219"/>
      <c r="L241" s="36"/>
      <c r="M241" s="220" t="s">
        <v>1</v>
      </c>
      <c r="N241" s="221" t="s">
        <v>39</v>
      </c>
      <c r="O241" s="222">
        <v>0.066000000000000003</v>
      </c>
      <c r="P241" s="222">
        <f>O241*H241</f>
        <v>401.42744400000004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24" t="s">
        <v>133</v>
      </c>
      <c r="AT241" s="224" t="s">
        <v>129</v>
      </c>
      <c r="AU241" s="224" t="s">
        <v>82</v>
      </c>
      <c r="AY241" s="16" t="s">
        <v>128</v>
      </c>
      <c r="BE241" s="225">
        <f>IF(N241="základní",J241,0)</f>
        <v>396561.65999999997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6" t="s">
        <v>82</v>
      </c>
      <c r="BK241" s="225">
        <f>ROUND(I241*H241,2)</f>
        <v>396561.65999999997</v>
      </c>
      <c r="BL241" s="16" t="s">
        <v>133</v>
      </c>
      <c r="BM241" s="224" t="s">
        <v>651</v>
      </c>
    </row>
    <row r="242" s="2" customFormat="1">
      <c r="A242" s="33"/>
      <c r="B242" s="34"/>
      <c r="C242" s="35"/>
      <c r="D242" s="226" t="s">
        <v>135</v>
      </c>
      <c r="E242" s="35"/>
      <c r="F242" s="227" t="s">
        <v>504</v>
      </c>
      <c r="G242" s="35"/>
      <c r="H242" s="35"/>
      <c r="I242" s="35"/>
      <c r="J242" s="35"/>
      <c r="K242" s="35"/>
      <c r="L242" s="36"/>
      <c r="M242" s="228"/>
      <c r="N242" s="229"/>
      <c r="O242" s="85"/>
      <c r="P242" s="85"/>
      <c r="Q242" s="85"/>
      <c r="R242" s="85"/>
      <c r="S242" s="85"/>
      <c r="T242" s="86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135</v>
      </c>
      <c r="AU242" s="16" t="s">
        <v>82</v>
      </c>
    </row>
    <row r="243" s="13" customFormat="1">
      <c r="A243" s="13"/>
      <c r="B243" s="230"/>
      <c r="C243" s="231"/>
      <c r="D243" s="226" t="s">
        <v>188</v>
      </c>
      <c r="E243" s="232" t="s">
        <v>1</v>
      </c>
      <c r="F243" s="233" t="s">
        <v>652</v>
      </c>
      <c r="G243" s="231"/>
      <c r="H243" s="234">
        <v>6082.2340000000004</v>
      </c>
      <c r="I243" s="231"/>
      <c r="J243" s="231"/>
      <c r="K243" s="231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188</v>
      </c>
      <c r="AU243" s="239" t="s">
        <v>82</v>
      </c>
      <c r="AV243" s="13" t="s">
        <v>84</v>
      </c>
      <c r="AW243" s="13" t="s">
        <v>29</v>
      </c>
      <c r="AX243" s="13" t="s">
        <v>82</v>
      </c>
      <c r="AY243" s="239" t="s">
        <v>128</v>
      </c>
    </row>
    <row r="244" s="12" customFormat="1" ht="25.92" customHeight="1">
      <c r="A244" s="12"/>
      <c r="B244" s="200"/>
      <c r="C244" s="201"/>
      <c r="D244" s="202" t="s">
        <v>73</v>
      </c>
      <c r="E244" s="203" t="s">
        <v>506</v>
      </c>
      <c r="F244" s="203" t="s">
        <v>507</v>
      </c>
      <c r="G244" s="201"/>
      <c r="H244" s="201"/>
      <c r="I244" s="201"/>
      <c r="J244" s="204">
        <f>BK244</f>
        <v>113000</v>
      </c>
      <c r="K244" s="201"/>
      <c r="L244" s="205"/>
      <c r="M244" s="206"/>
      <c r="N244" s="207"/>
      <c r="O244" s="207"/>
      <c r="P244" s="208">
        <f>SUM(P245:P256)</f>
        <v>0</v>
      </c>
      <c r="Q244" s="207"/>
      <c r="R244" s="208">
        <f>SUM(R245:R256)</f>
        <v>0</v>
      </c>
      <c r="S244" s="207"/>
      <c r="T244" s="209">
        <f>SUM(T245:T256)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0" t="s">
        <v>150</v>
      </c>
      <c r="AT244" s="211" t="s">
        <v>73</v>
      </c>
      <c r="AU244" s="211" t="s">
        <v>74</v>
      </c>
      <c r="AY244" s="210" t="s">
        <v>128</v>
      </c>
      <c r="BK244" s="212">
        <f>SUM(BK245:BK256)</f>
        <v>113000</v>
      </c>
    </row>
    <row r="245" s="2" customFormat="1" ht="16.5" customHeight="1">
      <c r="A245" s="33"/>
      <c r="B245" s="34"/>
      <c r="C245" s="213" t="s">
        <v>409</v>
      </c>
      <c r="D245" s="213" t="s">
        <v>129</v>
      </c>
      <c r="E245" s="214" t="s">
        <v>509</v>
      </c>
      <c r="F245" s="215" t="s">
        <v>510</v>
      </c>
      <c r="G245" s="216" t="s">
        <v>438</v>
      </c>
      <c r="H245" s="217">
        <v>1</v>
      </c>
      <c r="I245" s="218">
        <v>15000</v>
      </c>
      <c r="J245" s="218">
        <f>ROUND(I245*H245,2)</f>
        <v>15000</v>
      </c>
      <c r="K245" s="219"/>
      <c r="L245" s="36"/>
      <c r="M245" s="220" t="s">
        <v>1</v>
      </c>
      <c r="N245" s="221" t="s">
        <v>39</v>
      </c>
      <c r="O245" s="222">
        <v>0</v>
      </c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24" t="s">
        <v>175</v>
      </c>
      <c r="AT245" s="224" t="s">
        <v>129</v>
      </c>
      <c r="AU245" s="224" t="s">
        <v>82</v>
      </c>
      <c r="AY245" s="16" t="s">
        <v>128</v>
      </c>
      <c r="BE245" s="225">
        <f>IF(N245="základní",J245,0)</f>
        <v>15000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6" t="s">
        <v>82</v>
      </c>
      <c r="BK245" s="225">
        <f>ROUND(I245*H245,2)</f>
        <v>15000</v>
      </c>
      <c r="BL245" s="16" t="s">
        <v>175</v>
      </c>
      <c r="BM245" s="224" t="s">
        <v>653</v>
      </c>
    </row>
    <row r="246" s="2" customFormat="1">
      <c r="A246" s="33"/>
      <c r="B246" s="34"/>
      <c r="C246" s="35"/>
      <c r="D246" s="226" t="s">
        <v>135</v>
      </c>
      <c r="E246" s="35"/>
      <c r="F246" s="227" t="s">
        <v>510</v>
      </c>
      <c r="G246" s="35"/>
      <c r="H246" s="35"/>
      <c r="I246" s="35"/>
      <c r="J246" s="35"/>
      <c r="K246" s="35"/>
      <c r="L246" s="36"/>
      <c r="M246" s="228"/>
      <c r="N246" s="229"/>
      <c r="O246" s="85"/>
      <c r="P246" s="85"/>
      <c r="Q246" s="85"/>
      <c r="R246" s="85"/>
      <c r="S246" s="85"/>
      <c r="T246" s="86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135</v>
      </c>
      <c r="AU246" s="16" t="s">
        <v>82</v>
      </c>
    </row>
    <row r="247" s="2" customFormat="1" ht="16.5" customHeight="1">
      <c r="A247" s="33"/>
      <c r="B247" s="34"/>
      <c r="C247" s="213" t="s">
        <v>414</v>
      </c>
      <c r="D247" s="213" t="s">
        <v>129</v>
      </c>
      <c r="E247" s="214" t="s">
        <v>513</v>
      </c>
      <c r="F247" s="215" t="s">
        <v>514</v>
      </c>
      <c r="G247" s="216" t="s">
        <v>438</v>
      </c>
      <c r="H247" s="217">
        <v>1</v>
      </c>
      <c r="I247" s="218">
        <v>30000</v>
      </c>
      <c r="J247" s="218">
        <f>ROUND(I247*H247,2)</f>
        <v>30000</v>
      </c>
      <c r="K247" s="219"/>
      <c r="L247" s="36"/>
      <c r="M247" s="220" t="s">
        <v>1</v>
      </c>
      <c r="N247" s="221" t="s">
        <v>39</v>
      </c>
      <c r="O247" s="222">
        <v>0</v>
      </c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24" t="s">
        <v>175</v>
      </c>
      <c r="AT247" s="224" t="s">
        <v>129</v>
      </c>
      <c r="AU247" s="224" t="s">
        <v>82</v>
      </c>
      <c r="AY247" s="16" t="s">
        <v>128</v>
      </c>
      <c r="BE247" s="225">
        <f>IF(N247="základní",J247,0)</f>
        <v>30000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6" t="s">
        <v>82</v>
      </c>
      <c r="BK247" s="225">
        <f>ROUND(I247*H247,2)</f>
        <v>30000</v>
      </c>
      <c r="BL247" s="16" t="s">
        <v>175</v>
      </c>
      <c r="BM247" s="224" t="s">
        <v>654</v>
      </c>
    </row>
    <row r="248" s="2" customFormat="1">
      <c r="A248" s="33"/>
      <c r="B248" s="34"/>
      <c r="C248" s="35"/>
      <c r="D248" s="226" t="s">
        <v>135</v>
      </c>
      <c r="E248" s="35"/>
      <c r="F248" s="227" t="s">
        <v>514</v>
      </c>
      <c r="G248" s="35"/>
      <c r="H248" s="35"/>
      <c r="I248" s="35"/>
      <c r="J248" s="35"/>
      <c r="K248" s="35"/>
      <c r="L248" s="36"/>
      <c r="M248" s="228"/>
      <c r="N248" s="229"/>
      <c r="O248" s="85"/>
      <c r="P248" s="85"/>
      <c r="Q248" s="85"/>
      <c r="R248" s="85"/>
      <c r="S248" s="85"/>
      <c r="T248" s="86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135</v>
      </c>
      <c r="AU248" s="16" t="s">
        <v>82</v>
      </c>
    </row>
    <row r="249" s="2" customFormat="1" ht="16.5" customHeight="1">
      <c r="A249" s="33"/>
      <c r="B249" s="34"/>
      <c r="C249" s="213" t="s">
        <v>420</v>
      </c>
      <c r="D249" s="213" t="s">
        <v>129</v>
      </c>
      <c r="E249" s="214" t="s">
        <v>517</v>
      </c>
      <c r="F249" s="215" t="s">
        <v>518</v>
      </c>
      <c r="G249" s="216" t="s">
        <v>438</v>
      </c>
      <c r="H249" s="217">
        <v>1</v>
      </c>
      <c r="I249" s="218">
        <v>30000</v>
      </c>
      <c r="J249" s="218">
        <f>ROUND(I249*H249,2)</f>
        <v>30000</v>
      </c>
      <c r="K249" s="219"/>
      <c r="L249" s="36"/>
      <c r="M249" s="220" t="s">
        <v>1</v>
      </c>
      <c r="N249" s="221" t="s">
        <v>39</v>
      </c>
      <c r="O249" s="222">
        <v>0</v>
      </c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24" t="s">
        <v>175</v>
      </c>
      <c r="AT249" s="224" t="s">
        <v>129</v>
      </c>
      <c r="AU249" s="224" t="s">
        <v>82</v>
      </c>
      <c r="AY249" s="16" t="s">
        <v>128</v>
      </c>
      <c r="BE249" s="225">
        <f>IF(N249="základní",J249,0)</f>
        <v>30000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6" t="s">
        <v>82</v>
      </c>
      <c r="BK249" s="225">
        <f>ROUND(I249*H249,2)</f>
        <v>30000</v>
      </c>
      <c r="BL249" s="16" t="s">
        <v>175</v>
      </c>
      <c r="BM249" s="224" t="s">
        <v>655</v>
      </c>
    </row>
    <row r="250" s="2" customFormat="1">
      <c r="A250" s="33"/>
      <c r="B250" s="34"/>
      <c r="C250" s="35"/>
      <c r="D250" s="226" t="s">
        <v>135</v>
      </c>
      <c r="E250" s="35"/>
      <c r="F250" s="227" t="s">
        <v>518</v>
      </c>
      <c r="G250" s="35"/>
      <c r="H250" s="35"/>
      <c r="I250" s="35"/>
      <c r="J250" s="35"/>
      <c r="K250" s="35"/>
      <c r="L250" s="36"/>
      <c r="M250" s="228"/>
      <c r="N250" s="229"/>
      <c r="O250" s="85"/>
      <c r="P250" s="85"/>
      <c r="Q250" s="85"/>
      <c r="R250" s="85"/>
      <c r="S250" s="85"/>
      <c r="T250" s="86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135</v>
      </c>
      <c r="AU250" s="16" t="s">
        <v>82</v>
      </c>
    </row>
    <row r="251" s="2" customFormat="1" ht="16.5" customHeight="1">
      <c r="A251" s="33"/>
      <c r="B251" s="34"/>
      <c r="C251" s="213" t="s">
        <v>425</v>
      </c>
      <c r="D251" s="213" t="s">
        <v>129</v>
      </c>
      <c r="E251" s="214" t="s">
        <v>521</v>
      </c>
      <c r="F251" s="215" t="s">
        <v>522</v>
      </c>
      <c r="G251" s="216" t="s">
        <v>438</v>
      </c>
      <c r="H251" s="217">
        <v>1</v>
      </c>
      <c r="I251" s="218">
        <v>10000</v>
      </c>
      <c r="J251" s="218">
        <f>ROUND(I251*H251,2)</f>
        <v>10000</v>
      </c>
      <c r="K251" s="219"/>
      <c r="L251" s="36"/>
      <c r="M251" s="220" t="s">
        <v>1</v>
      </c>
      <c r="N251" s="221" t="s">
        <v>39</v>
      </c>
      <c r="O251" s="222">
        <v>0</v>
      </c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24" t="s">
        <v>175</v>
      </c>
      <c r="AT251" s="224" t="s">
        <v>129</v>
      </c>
      <c r="AU251" s="224" t="s">
        <v>82</v>
      </c>
      <c r="AY251" s="16" t="s">
        <v>128</v>
      </c>
      <c r="BE251" s="225">
        <f>IF(N251="základní",J251,0)</f>
        <v>10000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6" t="s">
        <v>82</v>
      </c>
      <c r="BK251" s="225">
        <f>ROUND(I251*H251,2)</f>
        <v>10000</v>
      </c>
      <c r="BL251" s="16" t="s">
        <v>175</v>
      </c>
      <c r="BM251" s="224" t="s">
        <v>656</v>
      </c>
    </row>
    <row r="252" s="2" customFormat="1">
      <c r="A252" s="33"/>
      <c r="B252" s="34"/>
      <c r="C252" s="35"/>
      <c r="D252" s="226" t="s">
        <v>135</v>
      </c>
      <c r="E252" s="35"/>
      <c r="F252" s="227" t="s">
        <v>522</v>
      </c>
      <c r="G252" s="35"/>
      <c r="H252" s="35"/>
      <c r="I252" s="35"/>
      <c r="J252" s="35"/>
      <c r="K252" s="35"/>
      <c r="L252" s="36"/>
      <c r="M252" s="228"/>
      <c r="N252" s="229"/>
      <c r="O252" s="85"/>
      <c r="P252" s="85"/>
      <c r="Q252" s="85"/>
      <c r="R252" s="85"/>
      <c r="S252" s="85"/>
      <c r="T252" s="86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135</v>
      </c>
      <c r="AU252" s="16" t="s">
        <v>82</v>
      </c>
    </row>
    <row r="253" s="2" customFormat="1" ht="16.5" customHeight="1">
      <c r="A253" s="33"/>
      <c r="B253" s="34"/>
      <c r="C253" s="213" t="s">
        <v>430</v>
      </c>
      <c r="D253" s="213" t="s">
        <v>129</v>
      </c>
      <c r="E253" s="214" t="s">
        <v>525</v>
      </c>
      <c r="F253" s="215" t="s">
        <v>526</v>
      </c>
      <c r="G253" s="216" t="s">
        <v>527</v>
      </c>
      <c r="H253" s="217">
        <v>6</v>
      </c>
      <c r="I253" s="218">
        <v>3000</v>
      </c>
      <c r="J253" s="218">
        <f>ROUND(I253*H253,2)</f>
        <v>18000</v>
      </c>
      <c r="K253" s="219"/>
      <c r="L253" s="36"/>
      <c r="M253" s="220" t="s">
        <v>1</v>
      </c>
      <c r="N253" s="221" t="s">
        <v>39</v>
      </c>
      <c r="O253" s="222">
        <v>0</v>
      </c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24" t="s">
        <v>175</v>
      </c>
      <c r="AT253" s="224" t="s">
        <v>129</v>
      </c>
      <c r="AU253" s="224" t="s">
        <v>82</v>
      </c>
      <c r="AY253" s="16" t="s">
        <v>128</v>
      </c>
      <c r="BE253" s="225">
        <f>IF(N253="základní",J253,0)</f>
        <v>18000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6" t="s">
        <v>82</v>
      </c>
      <c r="BK253" s="225">
        <f>ROUND(I253*H253,2)</f>
        <v>18000</v>
      </c>
      <c r="BL253" s="16" t="s">
        <v>175</v>
      </c>
      <c r="BM253" s="224" t="s">
        <v>657</v>
      </c>
    </row>
    <row r="254" s="2" customFormat="1">
      <c r="A254" s="33"/>
      <c r="B254" s="34"/>
      <c r="C254" s="35"/>
      <c r="D254" s="226" t="s">
        <v>135</v>
      </c>
      <c r="E254" s="35"/>
      <c r="F254" s="227" t="s">
        <v>526</v>
      </c>
      <c r="G254" s="35"/>
      <c r="H254" s="35"/>
      <c r="I254" s="35"/>
      <c r="J254" s="35"/>
      <c r="K254" s="35"/>
      <c r="L254" s="36"/>
      <c r="M254" s="228"/>
      <c r="N254" s="229"/>
      <c r="O254" s="85"/>
      <c r="P254" s="85"/>
      <c r="Q254" s="85"/>
      <c r="R254" s="85"/>
      <c r="S254" s="85"/>
      <c r="T254" s="86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135</v>
      </c>
      <c r="AU254" s="16" t="s">
        <v>82</v>
      </c>
    </row>
    <row r="255" s="2" customFormat="1" ht="16.5" customHeight="1">
      <c r="A255" s="33"/>
      <c r="B255" s="34"/>
      <c r="C255" s="213" t="s">
        <v>435</v>
      </c>
      <c r="D255" s="213" t="s">
        <v>129</v>
      </c>
      <c r="E255" s="214" t="s">
        <v>541</v>
      </c>
      <c r="F255" s="215" t="s">
        <v>542</v>
      </c>
      <c r="G255" s="216" t="s">
        <v>438</v>
      </c>
      <c r="H255" s="217">
        <v>1</v>
      </c>
      <c r="I255" s="218">
        <v>10000</v>
      </c>
      <c r="J255" s="218">
        <f>ROUND(I255*H255,2)</f>
        <v>10000</v>
      </c>
      <c r="K255" s="219"/>
      <c r="L255" s="36"/>
      <c r="M255" s="220" t="s">
        <v>1</v>
      </c>
      <c r="N255" s="221" t="s">
        <v>39</v>
      </c>
      <c r="O255" s="222">
        <v>0</v>
      </c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24" t="s">
        <v>175</v>
      </c>
      <c r="AT255" s="224" t="s">
        <v>129</v>
      </c>
      <c r="AU255" s="224" t="s">
        <v>82</v>
      </c>
      <c r="AY255" s="16" t="s">
        <v>128</v>
      </c>
      <c r="BE255" s="225">
        <f>IF(N255="základní",J255,0)</f>
        <v>10000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6" t="s">
        <v>82</v>
      </c>
      <c r="BK255" s="225">
        <f>ROUND(I255*H255,2)</f>
        <v>10000</v>
      </c>
      <c r="BL255" s="16" t="s">
        <v>175</v>
      </c>
      <c r="BM255" s="224" t="s">
        <v>658</v>
      </c>
    </row>
    <row r="256" s="2" customFormat="1">
      <c r="A256" s="33"/>
      <c r="B256" s="34"/>
      <c r="C256" s="35"/>
      <c r="D256" s="226" t="s">
        <v>135</v>
      </c>
      <c r="E256" s="35"/>
      <c r="F256" s="227" t="s">
        <v>542</v>
      </c>
      <c r="G256" s="35"/>
      <c r="H256" s="35"/>
      <c r="I256" s="35"/>
      <c r="J256" s="35"/>
      <c r="K256" s="35"/>
      <c r="L256" s="36"/>
      <c r="M256" s="263"/>
      <c r="N256" s="264"/>
      <c r="O256" s="265"/>
      <c r="P256" s="265"/>
      <c r="Q256" s="265"/>
      <c r="R256" s="265"/>
      <c r="S256" s="265"/>
      <c r="T256" s="266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135</v>
      </c>
      <c r="AU256" s="16" t="s">
        <v>82</v>
      </c>
    </row>
    <row r="257" s="2" customFormat="1" ht="6.96" customHeight="1">
      <c r="A257" s="33"/>
      <c r="B257" s="60"/>
      <c r="C257" s="61"/>
      <c r="D257" s="61"/>
      <c r="E257" s="61"/>
      <c r="F257" s="61"/>
      <c r="G257" s="61"/>
      <c r="H257" s="61"/>
      <c r="I257" s="61"/>
      <c r="J257" s="61"/>
      <c r="K257" s="61"/>
      <c r="L257" s="36"/>
      <c r="M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</row>
  </sheetData>
  <sheetProtection sheet="1" autoFilter="0" formatColumns="0" formatRows="0" objects="1" scenarios="1" spinCount="100000" saltValue="/MAbUvffazPti/MQPMhDEr1Xr+GN/7l2YwStJs9zYWmCOYt/doswx9GT+F/GCGV9IvepFgsMD9R+/0OCDSIfrA==" hashValue="9RgXmmQ5eVG0GiMmIyftRxjhl4EKczhohprOt+xKX3Cu+lEtgxnf3F6+igm7YG2P+nptuW+BuoQTrj58P2Rmpg==" algorithmName="SHA-512" password="CC35"/>
  <autoFilter ref="C121:K25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84</v>
      </c>
    </row>
    <row r="4" s="1" customFormat="1" ht="24.96" customHeight="1">
      <c r="B4" s="19"/>
      <c r="D4" s="136" t="s">
        <v>98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8" t="s">
        <v>14</v>
      </c>
      <c r="L6" s="19"/>
    </row>
    <row r="7" s="1" customFormat="1" ht="16.5" customHeight="1">
      <c r="B7" s="19"/>
      <c r="E7" s="139" t="str">
        <f>'Rekapitulace stavby'!K6</f>
        <v>Polní cesta PC10 - Horní Hynčina</v>
      </c>
      <c r="F7" s="138"/>
      <c r="G7" s="138"/>
      <c r="H7" s="138"/>
      <c r="L7" s="19"/>
    </row>
    <row r="8" s="2" customFormat="1" ht="12" customHeight="1">
      <c r="A8" s="33"/>
      <c r="B8" s="36"/>
      <c r="C8" s="33"/>
      <c r="D8" s="138" t="s">
        <v>99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0" t="s">
        <v>659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8" t="s">
        <v>16</v>
      </c>
      <c r="E11" s="33"/>
      <c r="F11" s="141" t="s">
        <v>1</v>
      </c>
      <c r="G11" s="33"/>
      <c r="H11" s="33"/>
      <c r="I11" s="138" t="s">
        <v>17</v>
      </c>
      <c r="J11" s="141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8" t="s">
        <v>18</v>
      </c>
      <c r="E12" s="33"/>
      <c r="F12" s="141" t="s">
        <v>19</v>
      </c>
      <c r="G12" s="33"/>
      <c r="H12" s="33"/>
      <c r="I12" s="138" t="s">
        <v>20</v>
      </c>
      <c r="J12" s="142" t="str">
        <f>'Rekapitulace stavby'!AN8</f>
        <v>11. 3. 2021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8" t="s">
        <v>22</v>
      </c>
      <c r="E14" s="33"/>
      <c r="F14" s="33"/>
      <c r="G14" s="33"/>
      <c r="H14" s="33"/>
      <c r="I14" s="138" t="s">
        <v>23</v>
      </c>
      <c r="J14" s="141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1" t="s">
        <v>24</v>
      </c>
      <c r="F15" s="33"/>
      <c r="G15" s="33"/>
      <c r="H15" s="33"/>
      <c r="I15" s="138" t="s">
        <v>25</v>
      </c>
      <c r="J15" s="141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8" t="s">
        <v>26</v>
      </c>
      <c r="E17" s="33"/>
      <c r="F17" s="33"/>
      <c r="G17" s="33"/>
      <c r="H17" s="33"/>
      <c r="I17" s="138" t="s">
        <v>23</v>
      </c>
      <c r="J17" s="141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1" t="str">
        <f>'Rekapitulace stavby'!E14</f>
        <v xml:space="preserve"> </v>
      </c>
      <c r="F18" s="141"/>
      <c r="G18" s="141"/>
      <c r="H18" s="141"/>
      <c r="I18" s="138" t="s">
        <v>25</v>
      </c>
      <c r="J18" s="141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8" t="s">
        <v>27</v>
      </c>
      <c r="E20" s="33"/>
      <c r="F20" s="33"/>
      <c r="G20" s="33"/>
      <c r="H20" s="33"/>
      <c r="I20" s="138" t="s">
        <v>23</v>
      </c>
      <c r="J20" s="141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1" t="s">
        <v>28</v>
      </c>
      <c r="F21" s="33"/>
      <c r="G21" s="33"/>
      <c r="H21" s="33"/>
      <c r="I21" s="138" t="s">
        <v>25</v>
      </c>
      <c r="J21" s="141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8" t="s">
        <v>30</v>
      </c>
      <c r="E23" s="33"/>
      <c r="F23" s="33"/>
      <c r="G23" s="33"/>
      <c r="H23" s="33"/>
      <c r="I23" s="138" t="s">
        <v>23</v>
      </c>
      <c r="J23" s="141" t="str">
        <f>IF('Rekapitulace stavby'!AN19="","",'Rekapitulace stavby'!AN19)</f>
        <v/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1" t="str">
        <f>IF('Rekapitulace stavby'!E20="","",'Rekapitulace stavby'!E20)</f>
        <v xml:space="preserve"> </v>
      </c>
      <c r="F24" s="33"/>
      <c r="G24" s="33"/>
      <c r="H24" s="33"/>
      <c r="I24" s="138" t="s">
        <v>25</v>
      </c>
      <c r="J24" s="141" t="str">
        <f>IF('Rekapitulace stavby'!AN20="","",'Rekapitulace stavby'!AN20)</f>
        <v/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8" t="s">
        <v>31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7"/>
      <c r="E29" s="147"/>
      <c r="F29" s="147"/>
      <c r="G29" s="147"/>
      <c r="H29" s="147"/>
      <c r="I29" s="147"/>
      <c r="J29" s="147"/>
      <c r="K29" s="147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6"/>
      <c r="C30" s="33"/>
      <c r="D30" s="148" t="s">
        <v>34</v>
      </c>
      <c r="E30" s="33"/>
      <c r="F30" s="33"/>
      <c r="G30" s="33"/>
      <c r="H30" s="33"/>
      <c r="I30" s="33"/>
      <c r="J30" s="149">
        <f>ROUND(J122, 2)</f>
        <v>15516744.92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6"/>
      <c r="C31" s="33"/>
      <c r="D31" s="147"/>
      <c r="E31" s="147"/>
      <c r="F31" s="147"/>
      <c r="G31" s="147"/>
      <c r="H31" s="147"/>
      <c r="I31" s="147"/>
      <c r="J31" s="147"/>
      <c r="K31" s="147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6"/>
      <c r="C32" s="33"/>
      <c r="D32" s="33"/>
      <c r="E32" s="33"/>
      <c r="F32" s="150" t="s">
        <v>36</v>
      </c>
      <c r="G32" s="33"/>
      <c r="H32" s="33"/>
      <c r="I32" s="150" t="s">
        <v>35</v>
      </c>
      <c r="J32" s="150" t="s">
        <v>37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38</v>
      </c>
      <c r="E33" s="138" t="s">
        <v>39</v>
      </c>
      <c r="F33" s="152">
        <f>ROUND((SUM(BE122:BE277)),  2)</f>
        <v>15516744.92</v>
      </c>
      <c r="G33" s="33"/>
      <c r="H33" s="33"/>
      <c r="I33" s="153">
        <v>0.20999999999999999</v>
      </c>
      <c r="J33" s="152">
        <f>ROUND(((SUM(BE122:BE277))*I33),  2)</f>
        <v>3258516.4300000002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6"/>
      <c r="C34" s="33"/>
      <c r="D34" s="33"/>
      <c r="E34" s="138" t="s">
        <v>40</v>
      </c>
      <c r="F34" s="152">
        <f>ROUND((SUM(BF122:BF277)),  2)</f>
        <v>0</v>
      </c>
      <c r="G34" s="33"/>
      <c r="H34" s="33"/>
      <c r="I34" s="153">
        <v>0.14999999999999999</v>
      </c>
      <c r="J34" s="152">
        <f>ROUND(((SUM(BF122:BF277))*I34),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6"/>
      <c r="C35" s="33"/>
      <c r="D35" s="33"/>
      <c r="E35" s="138" t="s">
        <v>41</v>
      </c>
      <c r="F35" s="152">
        <f>ROUND((SUM(BG122:BG277)),  2)</f>
        <v>0</v>
      </c>
      <c r="G35" s="33"/>
      <c r="H35" s="33"/>
      <c r="I35" s="153">
        <v>0.20999999999999999</v>
      </c>
      <c r="J35" s="152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6"/>
      <c r="C36" s="33"/>
      <c r="D36" s="33"/>
      <c r="E36" s="138" t="s">
        <v>42</v>
      </c>
      <c r="F36" s="152">
        <f>ROUND((SUM(BH122:BH277)),  2)</f>
        <v>0</v>
      </c>
      <c r="G36" s="33"/>
      <c r="H36" s="33"/>
      <c r="I36" s="153">
        <v>0.14999999999999999</v>
      </c>
      <c r="J36" s="152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33"/>
      <c r="E37" s="138" t="s">
        <v>43</v>
      </c>
      <c r="F37" s="152">
        <f>ROUND((SUM(BI122:BI277)),  2)</f>
        <v>0</v>
      </c>
      <c r="G37" s="33"/>
      <c r="H37" s="33"/>
      <c r="I37" s="153">
        <v>0</v>
      </c>
      <c r="J37" s="152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6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6"/>
      <c r="C39" s="154"/>
      <c r="D39" s="155" t="s">
        <v>44</v>
      </c>
      <c r="E39" s="156"/>
      <c r="F39" s="156"/>
      <c r="G39" s="157" t="s">
        <v>45</v>
      </c>
      <c r="H39" s="158" t="s">
        <v>46</v>
      </c>
      <c r="I39" s="156"/>
      <c r="J39" s="159">
        <f>SUM(J30:J37)</f>
        <v>18775261.350000001</v>
      </c>
      <c r="K39" s="160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7"/>
      <c r="D50" s="161" t="s">
        <v>47</v>
      </c>
      <c r="E50" s="162"/>
      <c r="F50" s="162"/>
      <c r="G50" s="161" t="s">
        <v>48</v>
      </c>
      <c r="H50" s="162"/>
      <c r="I50" s="162"/>
      <c r="J50" s="162"/>
      <c r="K50" s="162"/>
      <c r="L50" s="57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3"/>
      <c r="B61" s="36"/>
      <c r="C61" s="33"/>
      <c r="D61" s="163" t="s">
        <v>49</v>
      </c>
      <c r="E61" s="164"/>
      <c r="F61" s="165" t="s">
        <v>50</v>
      </c>
      <c r="G61" s="163" t="s">
        <v>49</v>
      </c>
      <c r="H61" s="164"/>
      <c r="I61" s="164"/>
      <c r="J61" s="166" t="s">
        <v>50</v>
      </c>
      <c r="K61" s="164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3"/>
      <c r="B65" s="36"/>
      <c r="C65" s="33"/>
      <c r="D65" s="161" t="s">
        <v>51</v>
      </c>
      <c r="E65" s="167"/>
      <c r="F65" s="167"/>
      <c r="G65" s="161" t="s">
        <v>52</v>
      </c>
      <c r="H65" s="167"/>
      <c r="I65" s="167"/>
      <c r="J65" s="167"/>
      <c r="K65" s="167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3"/>
      <c r="B76" s="36"/>
      <c r="C76" s="33"/>
      <c r="D76" s="163" t="s">
        <v>49</v>
      </c>
      <c r="E76" s="164"/>
      <c r="F76" s="165" t="s">
        <v>50</v>
      </c>
      <c r="G76" s="163" t="s">
        <v>49</v>
      </c>
      <c r="H76" s="164"/>
      <c r="I76" s="164"/>
      <c r="J76" s="166" t="s">
        <v>50</v>
      </c>
      <c r="K76" s="164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hidden="1" s="2" customFormat="1" ht="6.96" customHeight="1">
      <c r="A81" s="33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2" t="s">
        <v>101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8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72" t="str">
        <f>E7</f>
        <v>Polní cesta PC10 - Horní Hynčina</v>
      </c>
      <c r="F85" s="28"/>
      <c r="G85" s="28"/>
      <c r="H85" s="28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8" t="s">
        <v>99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>03 - Polní cesta PC10-SO-03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8" t="s">
        <v>18</v>
      </c>
      <c r="D89" s="35"/>
      <c r="E89" s="35"/>
      <c r="F89" s="25" t="str">
        <f>F12</f>
        <v xml:space="preserve"> </v>
      </c>
      <c r="G89" s="35"/>
      <c r="H89" s="35"/>
      <c r="I89" s="28" t="s">
        <v>20</v>
      </c>
      <c r="J89" s="73" t="str">
        <f>IF(J12="","",J12)</f>
        <v>11. 3. 2021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8" t="s">
        <v>22</v>
      </c>
      <c r="D91" s="35"/>
      <c r="E91" s="35"/>
      <c r="F91" s="25" t="str">
        <f>E15</f>
        <v>SPÚ, pobočka Svitavy</v>
      </c>
      <c r="G91" s="35"/>
      <c r="H91" s="35"/>
      <c r="I91" s="28" t="s">
        <v>27</v>
      </c>
      <c r="J91" s="29" t="str">
        <f>E21</f>
        <v>Agroprojekt PSO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8" t="s">
        <v>26</v>
      </c>
      <c r="D92" s="35"/>
      <c r="E92" s="35"/>
      <c r="F92" s="25" t="str">
        <f>IF(E18="","",E18)</f>
        <v xml:space="preserve"> </v>
      </c>
      <c r="G92" s="35"/>
      <c r="H92" s="35"/>
      <c r="I92" s="28" t="s">
        <v>30</v>
      </c>
      <c r="J92" s="29" t="str">
        <f>E24</f>
        <v xml:space="preserve"> 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3" t="s">
        <v>102</v>
      </c>
      <c r="D94" s="132"/>
      <c r="E94" s="132"/>
      <c r="F94" s="132"/>
      <c r="G94" s="132"/>
      <c r="H94" s="132"/>
      <c r="I94" s="132"/>
      <c r="J94" s="174" t="s">
        <v>103</v>
      </c>
      <c r="K94" s="13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5" t="s">
        <v>104</v>
      </c>
      <c r="D96" s="35"/>
      <c r="E96" s="35"/>
      <c r="F96" s="35"/>
      <c r="G96" s="35"/>
      <c r="H96" s="35"/>
      <c r="I96" s="35"/>
      <c r="J96" s="104">
        <f>J122</f>
        <v>15516744.92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105</v>
      </c>
    </row>
    <row r="97" hidden="1" s="9" customFormat="1" ht="24.96" customHeight="1">
      <c r="A97" s="9"/>
      <c r="B97" s="176"/>
      <c r="C97" s="177"/>
      <c r="D97" s="178" t="s">
        <v>106</v>
      </c>
      <c r="E97" s="179"/>
      <c r="F97" s="179"/>
      <c r="G97" s="179"/>
      <c r="H97" s="179"/>
      <c r="I97" s="179"/>
      <c r="J97" s="180">
        <f>J123</f>
        <v>4738414.6300000008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6"/>
      <c r="C98" s="177"/>
      <c r="D98" s="178" t="s">
        <v>107</v>
      </c>
      <c r="E98" s="179"/>
      <c r="F98" s="179"/>
      <c r="G98" s="179"/>
      <c r="H98" s="179"/>
      <c r="I98" s="179"/>
      <c r="J98" s="180">
        <f>J188</f>
        <v>896444.70999999996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182"/>
      <c r="C99" s="183"/>
      <c r="D99" s="184" t="s">
        <v>545</v>
      </c>
      <c r="E99" s="185"/>
      <c r="F99" s="185"/>
      <c r="G99" s="185"/>
      <c r="H99" s="185"/>
      <c r="I99" s="185"/>
      <c r="J99" s="186">
        <f>J195</f>
        <v>558623.17000000004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6"/>
      <c r="C100" s="177"/>
      <c r="D100" s="178" t="s">
        <v>109</v>
      </c>
      <c r="E100" s="179"/>
      <c r="F100" s="179"/>
      <c r="G100" s="179"/>
      <c r="H100" s="179"/>
      <c r="I100" s="179"/>
      <c r="J100" s="180">
        <f>J221</f>
        <v>9372217.5199999996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6"/>
      <c r="C101" s="177"/>
      <c r="D101" s="178" t="s">
        <v>546</v>
      </c>
      <c r="E101" s="179"/>
      <c r="F101" s="179"/>
      <c r="G101" s="179"/>
      <c r="H101" s="179"/>
      <c r="I101" s="179"/>
      <c r="J101" s="180">
        <f>J261</f>
        <v>396668.06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76"/>
      <c r="C102" s="177"/>
      <c r="D102" s="178" t="s">
        <v>113</v>
      </c>
      <c r="E102" s="179"/>
      <c r="F102" s="179"/>
      <c r="G102" s="179"/>
      <c r="H102" s="179"/>
      <c r="I102" s="179"/>
      <c r="J102" s="180">
        <f>J265</f>
        <v>113000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hidden="1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hidden="1"/>
    <row r="106" hidden="1"/>
    <row r="107" hidden="1"/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2" t="s">
        <v>114</v>
      </c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8" t="s">
        <v>14</v>
      </c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2" t="str">
        <f>E7</f>
        <v>Polní cesta PC10 - Horní Hynčina</v>
      </c>
      <c r="F112" s="28"/>
      <c r="G112" s="28"/>
      <c r="H112" s="28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8" t="s">
        <v>99</v>
      </c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>03 - Polní cesta PC10-SO-03</v>
      </c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8" t="s">
        <v>18</v>
      </c>
      <c r="D116" s="35"/>
      <c r="E116" s="35"/>
      <c r="F116" s="25" t="str">
        <f>F12</f>
        <v xml:space="preserve"> </v>
      </c>
      <c r="G116" s="35"/>
      <c r="H116" s="35"/>
      <c r="I116" s="28" t="s">
        <v>20</v>
      </c>
      <c r="J116" s="73" t="str">
        <f>IF(J12="","",J12)</f>
        <v>11. 3. 2021</v>
      </c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8" t="s">
        <v>22</v>
      </c>
      <c r="D118" s="35"/>
      <c r="E118" s="35"/>
      <c r="F118" s="25" t="str">
        <f>E15</f>
        <v>SPÚ, pobočka Svitavy</v>
      </c>
      <c r="G118" s="35"/>
      <c r="H118" s="35"/>
      <c r="I118" s="28" t="s">
        <v>27</v>
      </c>
      <c r="J118" s="29" t="str">
        <f>E21</f>
        <v>Agroprojekt PSO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8" t="s">
        <v>26</v>
      </c>
      <c r="D119" s="35"/>
      <c r="E119" s="35"/>
      <c r="F119" s="25" t="str">
        <f>IF(E18="","",E18)</f>
        <v xml:space="preserve"> </v>
      </c>
      <c r="G119" s="35"/>
      <c r="H119" s="35"/>
      <c r="I119" s="28" t="s">
        <v>30</v>
      </c>
      <c r="J119" s="29" t="str">
        <f>E24</f>
        <v xml:space="preserve"> </v>
      </c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88"/>
      <c r="B121" s="189"/>
      <c r="C121" s="190" t="s">
        <v>115</v>
      </c>
      <c r="D121" s="191" t="s">
        <v>59</v>
      </c>
      <c r="E121" s="191" t="s">
        <v>55</v>
      </c>
      <c r="F121" s="191" t="s">
        <v>56</v>
      </c>
      <c r="G121" s="191" t="s">
        <v>116</v>
      </c>
      <c r="H121" s="191" t="s">
        <v>117</v>
      </c>
      <c r="I121" s="191" t="s">
        <v>118</v>
      </c>
      <c r="J121" s="192" t="s">
        <v>103</v>
      </c>
      <c r="K121" s="193" t="s">
        <v>119</v>
      </c>
      <c r="L121" s="194"/>
      <c r="M121" s="94" t="s">
        <v>1</v>
      </c>
      <c r="N121" s="95" t="s">
        <v>38</v>
      </c>
      <c r="O121" s="95" t="s">
        <v>120</v>
      </c>
      <c r="P121" s="95" t="s">
        <v>121</v>
      </c>
      <c r="Q121" s="95" t="s">
        <v>122</v>
      </c>
      <c r="R121" s="95" t="s">
        <v>123</v>
      </c>
      <c r="S121" s="95" t="s">
        <v>124</v>
      </c>
      <c r="T121" s="96" t="s">
        <v>125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3"/>
      <c r="B122" s="34"/>
      <c r="C122" s="101" t="s">
        <v>126</v>
      </c>
      <c r="D122" s="35"/>
      <c r="E122" s="35"/>
      <c r="F122" s="35"/>
      <c r="G122" s="35"/>
      <c r="H122" s="35"/>
      <c r="I122" s="35"/>
      <c r="J122" s="195">
        <f>BK122</f>
        <v>15516744.92</v>
      </c>
      <c r="K122" s="35"/>
      <c r="L122" s="36"/>
      <c r="M122" s="97"/>
      <c r="N122" s="196"/>
      <c r="O122" s="98"/>
      <c r="P122" s="197">
        <f>P123+P188+P221+P261+P265</f>
        <v>5490.3008489999993</v>
      </c>
      <c r="Q122" s="98"/>
      <c r="R122" s="197">
        <f>R123+R188+R221+R261+R265</f>
        <v>7770.8933699700001</v>
      </c>
      <c r="S122" s="98"/>
      <c r="T122" s="198">
        <f>T123+T188+T221+T261+T265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105</v>
      </c>
      <c r="BK122" s="199">
        <f>BK123+BK188+BK221+BK261+BK265</f>
        <v>15516744.92</v>
      </c>
    </row>
    <row r="123" s="12" customFormat="1" ht="25.92" customHeight="1">
      <c r="A123" s="12"/>
      <c r="B123" s="200"/>
      <c r="C123" s="201"/>
      <c r="D123" s="202" t="s">
        <v>73</v>
      </c>
      <c r="E123" s="203" t="s">
        <v>82</v>
      </c>
      <c r="F123" s="203" t="s">
        <v>127</v>
      </c>
      <c r="G123" s="201"/>
      <c r="H123" s="201"/>
      <c r="I123" s="201"/>
      <c r="J123" s="204">
        <f>BK123</f>
        <v>4738414.6300000008</v>
      </c>
      <c r="K123" s="201"/>
      <c r="L123" s="205"/>
      <c r="M123" s="206"/>
      <c r="N123" s="207"/>
      <c r="O123" s="207"/>
      <c r="P123" s="208">
        <f>SUM(P124:P187)</f>
        <v>2055.2058200000001</v>
      </c>
      <c r="Q123" s="207"/>
      <c r="R123" s="208">
        <f>SUM(R124:R187)</f>
        <v>0.68470399999999998</v>
      </c>
      <c r="S123" s="207"/>
      <c r="T123" s="209">
        <f>SUM(T124:T187)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82</v>
      </c>
      <c r="AT123" s="211" t="s">
        <v>73</v>
      </c>
      <c r="AU123" s="211" t="s">
        <v>74</v>
      </c>
      <c r="AY123" s="210" t="s">
        <v>128</v>
      </c>
      <c r="BK123" s="212">
        <f>SUM(BK124:BK187)</f>
        <v>4738414.6300000008</v>
      </c>
    </row>
    <row r="124" s="2" customFormat="1" ht="21.75" customHeight="1">
      <c r="A124" s="33"/>
      <c r="B124" s="34"/>
      <c r="C124" s="213" t="s">
        <v>82</v>
      </c>
      <c r="D124" s="213" t="s">
        <v>129</v>
      </c>
      <c r="E124" s="214" t="s">
        <v>157</v>
      </c>
      <c r="F124" s="215" t="s">
        <v>158</v>
      </c>
      <c r="G124" s="216" t="s">
        <v>153</v>
      </c>
      <c r="H124" s="217">
        <v>1014.99</v>
      </c>
      <c r="I124" s="218">
        <v>12.699999999999999</v>
      </c>
      <c r="J124" s="218">
        <f>ROUND(I124*H124,2)</f>
        <v>12890.370000000001</v>
      </c>
      <c r="K124" s="219"/>
      <c r="L124" s="36"/>
      <c r="M124" s="220" t="s">
        <v>1</v>
      </c>
      <c r="N124" s="221" t="s">
        <v>39</v>
      </c>
      <c r="O124" s="222">
        <v>0.014999999999999999</v>
      </c>
      <c r="P124" s="222">
        <f>O124*H124</f>
        <v>15.22485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24" t="s">
        <v>133</v>
      </c>
      <c r="AT124" s="224" t="s">
        <v>129</v>
      </c>
      <c r="AU124" s="224" t="s">
        <v>82</v>
      </c>
      <c r="AY124" s="16" t="s">
        <v>128</v>
      </c>
      <c r="BE124" s="225">
        <f>IF(N124="základní",J124,0)</f>
        <v>12890.370000000001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6" t="s">
        <v>82</v>
      </c>
      <c r="BK124" s="225">
        <f>ROUND(I124*H124,2)</f>
        <v>12890.370000000001</v>
      </c>
      <c r="BL124" s="16" t="s">
        <v>133</v>
      </c>
      <c r="BM124" s="224" t="s">
        <v>660</v>
      </c>
    </row>
    <row r="125" s="2" customFormat="1">
      <c r="A125" s="33"/>
      <c r="B125" s="34"/>
      <c r="C125" s="35"/>
      <c r="D125" s="226" t="s">
        <v>135</v>
      </c>
      <c r="E125" s="35"/>
      <c r="F125" s="227" t="s">
        <v>160</v>
      </c>
      <c r="G125" s="35"/>
      <c r="H125" s="35"/>
      <c r="I125" s="35"/>
      <c r="J125" s="35"/>
      <c r="K125" s="35"/>
      <c r="L125" s="36"/>
      <c r="M125" s="228"/>
      <c r="N125" s="229"/>
      <c r="O125" s="85"/>
      <c r="P125" s="85"/>
      <c r="Q125" s="85"/>
      <c r="R125" s="85"/>
      <c r="S125" s="85"/>
      <c r="T125" s="86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82</v>
      </c>
    </row>
    <row r="126" s="2" customFormat="1" ht="33" customHeight="1">
      <c r="A126" s="33"/>
      <c r="B126" s="34"/>
      <c r="C126" s="213" t="s">
        <v>84</v>
      </c>
      <c r="D126" s="213" t="s">
        <v>129</v>
      </c>
      <c r="E126" s="214" t="s">
        <v>162</v>
      </c>
      <c r="F126" s="215" t="s">
        <v>163</v>
      </c>
      <c r="G126" s="216" t="s">
        <v>164</v>
      </c>
      <c r="H126" s="217">
        <v>2257.1399999999999</v>
      </c>
      <c r="I126" s="218">
        <v>89.700000000000003</v>
      </c>
      <c r="J126" s="218">
        <f>ROUND(I126*H126,2)</f>
        <v>202465.45999999999</v>
      </c>
      <c r="K126" s="219"/>
      <c r="L126" s="36"/>
      <c r="M126" s="220" t="s">
        <v>1</v>
      </c>
      <c r="N126" s="221" t="s">
        <v>39</v>
      </c>
      <c r="O126" s="222">
        <v>0.085999999999999993</v>
      </c>
      <c r="P126" s="222">
        <f>O126*H126</f>
        <v>194.11403999999996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4" t="s">
        <v>133</v>
      </c>
      <c r="AT126" s="224" t="s">
        <v>129</v>
      </c>
      <c r="AU126" s="224" t="s">
        <v>82</v>
      </c>
      <c r="AY126" s="16" t="s">
        <v>128</v>
      </c>
      <c r="BE126" s="225">
        <f>IF(N126="základní",J126,0)</f>
        <v>202465.45999999999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6" t="s">
        <v>82</v>
      </c>
      <c r="BK126" s="225">
        <f>ROUND(I126*H126,2)</f>
        <v>202465.45999999999</v>
      </c>
      <c r="BL126" s="16" t="s">
        <v>133</v>
      </c>
      <c r="BM126" s="224" t="s">
        <v>661</v>
      </c>
    </row>
    <row r="127" s="2" customFormat="1">
      <c r="A127" s="33"/>
      <c r="B127" s="34"/>
      <c r="C127" s="35"/>
      <c r="D127" s="226" t="s">
        <v>135</v>
      </c>
      <c r="E127" s="35"/>
      <c r="F127" s="227" t="s">
        <v>166</v>
      </c>
      <c r="G127" s="35"/>
      <c r="H127" s="35"/>
      <c r="I127" s="35"/>
      <c r="J127" s="35"/>
      <c r="K127" s="35"/>
      <c r="L127" s="36"/>
      <c r="M127" s="228"/>
      <c r="N127" s="229"/>
      <c r="O127" s="85"/>
      <c r="P127" s="85"/>
      <c r="Q127" s="85"/>
      <c r="R127" s="85"/>
      <c r="S127" s="85"/>
      <c r="T127" s="86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82</v>
      </c>
    </row>
    <row r="128" s="2" customFormat="1" ht="33" customHeight="1">
      <c r="A128" s="33"/>
      <c r="B128" s="34"/>
      <c r="C128" s="213" t="s">
        <v>141</v>
      </c>
      <c r="D128" s="213" t="s">
        <v>129</v>
      </c>
      <c r="E128" s="214" t="s">
        <v>168</v>
      </c>
      <c r="F128" s="215" t="s">
        <v>169</v>
      </c>
      <c r="G128" s="216" t="s">
        <v>164</v>
      </c>
      <c r="H128" s="217">
        <v>2257.1399999999999</v>
      </c>
      <c r="I128" s="218">
        <v>32.299999999999997</v>
      </c>
      <c r="J128" s="218">
        <f>ROUND(I128*H128,2)</f>
        <v>72905.619999999995</v>
      </c>
      <c r="K128" s="219"/>
      <c r="L128" s="36"/>
      <c r="M128" s="220" t="s">
        <v>1</v>
      </c>
      <c r="N128" s="221" t="s">
        <v>39</v>
      </c>
      <c r="O128" s="222">
        <v>0.105</v>
      </c>
      <c r="P128" s="222">
        <f>O128*H128</f>
        <v>236.99969999999999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4" t="s">
        <v>133</v>
      </c>
      <c r="AT128" s="224" t="s">
        <v>129</v>
      </c>
      <c r="AU128" s="224" t="s">
        <v>82</v>
      </c>
      <c r="AY128" s="16" t="s">
        <v>128</v>
      </c>
      <c r="BE128" s="225">
        <f>IF(N128="základní",J128,0)</f>
        <v>72905.619999999995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6" t="s">
        <v>82</v>
      </c>
      <c r="BK128" s="225">
        <f>ROUND(I128*H128,2)</f>
        <v>72905.619999999995</v>
      </c>
      <c r="BL128" s="16" t="s">
        <v>133</v>
      </c>
      <c r="BM128" s="224" t="s">
        <v>662</v>
      </c>
    </row>
    <row r="129" s="2" customFormat="1">
      <c r="A129" s="33"/>
      <c r="B129" s="34"/>
      <c r="C129" s="35"/>
      <c r="D129" s="226" t="s">
        <v>135</v>
      </c>
      <c r="E129" s="35"/>
      <c r="F129" s="227" t="s">
        <v>171</v>
      </c>
      <c r="G129" s="35"/>
      <c r="H129" s="35"/>
      <c r="I129" s="35"/>
      <c r="J129" s="35"/>
      <c r="K129" s="35"/>
      <c r="L129" s="36"/>
      <c r="M129" s="228"/>
      <c r="N129" s="229"/>
      <c r="O129" s="85"/>
      <c r="P129" s="85"/>
      <c r="Q129" s="85"/>
      <c r="R129" s="85"/>
      <c r="S129" s="85"/>
      <c r="T129" s="86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82</v>
      </c>
    </row>
    <row r="130" s="2" customFormat="1" ht="21.75" customHeight="1">
      <c r="A130" s="33"/>
      <c r="B130" s="34"/>
      <c r="C130" s="213" t="s">
        <v>133</v>
      </c>
      <c r="D130" s="213" t="s">
        <v>129</v>
      </c>
      <c r="E130" s="214" t="s">
        <v>179</v>
      </c>
      <c r="F130" s="215" t="s">
        <v>180</v>
      </c>
      <c r="G130" s="216" t="s">
        <v>164</v>
      </c>
      <c r="H130" s="217">
        <v>415.49000000000001</v>
      </c>
      <c r="I130" s="218">
        <v>40.5</v>
      </c>
      <c r="J130" s="218">
        <f>ROUND(I130*H130,2)</f>
        <v>16827.349999999999</v>
      </c>
      <c r="K130" s="219"/>
      <c r="L130" s="36"/>
      <c r="M130" s="220" t="s">
        <v>1</v>
      </c>
      <c r="N130" s="221" t="s">
        <v>39</v>
      </c>
      <c r="O130" s="222">
        <v>0.070000000000000007</v>
      </c>
      <c r="P130" s="222">
        <f>O130*H130</f>
        <v>29.084300000000002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4" t="s">
        <v>133</v>
      </c>
      <c r="AT130" s="224" t="s">
        <v>129</v>
      </c>
      <c r="AU130" s="224" t="s">
        <v>82</v>
      </c>
      <c r="AY130" s="16" t="s">
        <v>128</v>
      </c>
      <c r="BE130" s="225">
        <f>IF(N130="základní",J130,0)</f>
        <v>16827.349999999999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82</v>
      </c>
      <c r="BK130" s="225">
        <f>ROUND(I130*H130,2)</f>
        <v>16827.349999999999</v>
      </c>
      <c r="BL130" s="16" t="s">
        <v>133</v>
      </c>
      <c r="BM130" s="224" t="s">
        <v>663</v>
      </c>
    </row>
    <row r="131" s="2" customFormat="1">
      <c r="A131" s="33"/>
      <c r="B131" s="34"/>
      <c r="C131" s="35"/>
      <c r="D131" s="226" t="s">
        <v>135</v>
      </c>
      <c r="E131" s="35"/>
      <c r="F131" s="227" t="s">
        <v>182</v>
      </c>
      <c r="G131" s="35"/>
      <c r="H131" s="35"/>
      <c r="I131" s="35"/>
      <c r="J131" s="35"/>
      <c r="K131" s="35"/>
      <c r="L131" s="36"/>
      <c r="M131" s="228"/>
      <c r="N131" s="229"/>
      <c r="O131" s="85"/>
      <c r="P131" s="85"/>
      <c r="Q131" s="85"/>
      <c r="R131" s="85"/>
      <c r="S131" s="85"/>
      <c r="T131" s="86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82</v>
      </c>
    </row>
    <row r="132" s="2" customFormat="1" ht="33" customHeight="1">
      <c r="A132" s="33"/>
      <c r="B132" s="34"/>
      <c r="C132" s="213" t="s">
        <v>150</v>
      </c>
      <c r="D132" s="213" t="s">
        <v>129</v>
      </c>
      <c r="E132" s="214" t="s">
        <v>191</v>
      </c>
      <c r="F132" s="215" t="s">
        <v>192</v>
      </c>
      <c r="G132" s="216" t="s">
        <v>164</v>
      </c>
      <c r="H132" s="217">
        <v>342.69</v>
      </c>
      <c r="I132" s="218">
        <v>100</v>
      </c>
      <c r="J132" s="218">
        <f>ROUND(I132*H132,2)</f>
        <v>34269</v>
      </c>
      <c r="K132" s="219"/>
      <c r="L132" s="36"/>
      <c r="M132" s="220" t="s">
        <v>1</v>
      </c>
      <c r="N132" s="221" t="s">
        <v>39</v>
      </c>
      <c r="O132" s="222">
        <v>0.050000000000000003</v>
      </c>
      <c r="P132" s="222">
        <f>O132*H132</f>
        <v>17.134499999999999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24" t="s">
        <v>133</v>
      </c>
      <c r="AT132" s="224" t="s">
        <v>129</v>
      </c>
      <c r="AU132" s="224" t="s">
        <v>82</v>
      </c>
      <c r="AY132" s="16" t="s">
        <v>128</v>
      </c>
      <c r="BE132" s="225">
        <f>IF(N132="základní",J132,0)</f>
        <v>34269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6" t="s">
        <v>82</v>
      </c>
      <c r="BK132" s="225">
        <f>ROUND(I132*H132,2)</f>
        <v>34269</v>
      </c>
      <c r="BL132" s="16" t="s">
        <v>133</v>
      </c>
      <c r="BM132" s="224" t="s">
        <v>664</v>
      </c>
    </row>
    <row r="133" s="2" customFormat="1">
      <c r="A133" s="33"/>
      <c r="B133" s="34"/>
      <c r="C133" s="35"/>
      <c r="D133" s="226" t="s">
        <v>135</v>
      </c>
      <c r="E133" s="35"/>
      <c r="F133" s="227" t="s">
        <v>194</v>
      </c>
      <c r="G133" s="35"/>
      <c r="H133" s="35"/>
      <c r="I133" s="35"/>
      <c r="J133" s="35"/>
      <c r="K133" s="35"/>
      <c r="L133" s="36"/>
      <c r="M133" s="228"/>
      <c r="N133" s="229"/>
      <c r="O133" s="85"/>
      <c r="P133" s="85"/>
      <c r="Q133" s="85"/>
      <c r="R133" s="85"/>
      <c r="S133" s="85"/>
      <c r="T133" s="86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82</v>
      </c>
    </row>
    <row r="134" s="13" customFormat="1">
      <c r="A134" s="13"/>
      <c r="B134" s="230"/>
      <c r="C134" s="231"/>
      <c r="D134" s="226" t="s">
        <v>188</v>
      </c>
      <c r="E134" s="232" t="s">
        <v>1</v>
      </c>
      <c r="F134" s="233" t="s">
        <v>665</v>
      </c>
      <c r="G134" s="231"/>
      <c r="H134" s="234">
        <v>342.69</v>
      </c>
      <c r="I134" s="231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188</v>
      </c>
      <c r="AU134" s="239" t="s">
        <v>82</v>
      </c>
      <c r="AV134" s="13" t="s">
        <v>84</v>
      </c>
      <c r="AW134" s="13" t="s">
        <v>29</v>
      </c>
      <c r="AX134" s="13" t="s">
        <v>82</v>
      </c>
      <c r="AY134" s="239" t="s">
        <v>128</v>
      </c>
    </row>
    <row r="135" s="2" customFormat="1" ht="33" customHeight="1">
      <c r="A135" s="33"/>
      <c r="B135" s="34"/>
      <c r="C135" s="213" t="s">
        <v>156</v>
      </c>
      <c r="D135" s="213" t="s">
        <v>129</v>
      </c>
      <c r="E135" s="214" t="s">
        <v>197</v>
      </c>
      <c r="F135" s="215" t="s">
        <v>198</v>
      </c>
      <c r="G135" s="216" t="s">
        <v>164</v>
      </c>
      <c r="H135" s="217">
        <v>1841.6500000000001</v>
      </c>
      <c r="I135" s="218">
        <v>256</v>
      </c>
      <c r="J135" s="218">
        <f>ROUND(I135*H135,2)</f>
        <v>471462.40000000002</v>
      </c>
      <c r="K135" s="219"/>
      <c r="L135" s="36"/>
      <c r="M135" s="220" t="s">
        <v>1</v>
      </c>
      <c r="N135" s="221" t="s">
        <v>39</v>
      </c>
      <c r="O135" s="222">
        <v>0.086999999999999994</v>
      </c>
      <c r="P135" s="222">
        <f>O135*H135</f>
        <v>160.22354999999999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4" t="s">
        <v>133</v>
      </c>
      <c r="AT135" s="224" t="s">
        <v>129</v>
      </c>
      <c r="AU135" s="224" t="s">
        <v>82</v>
      </c>
      <c r="AY135" s="16" t="s">
        <v>128</v>
      </c>
      <c r="BE135" s="225">
        <f>IF(N135="základní",J135,0)</f>
        <v>471462.40000000002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6" t="s">
        <v>82</v>
      </c>
      <c r="BK135" s="225">
        <f>ROUND(I135*H135,2)</f>
        <v>471462.40000000002</v>
      </c>
      <c r="BL135" s="16" t="s">
        <v>133</v>
      </c>
      <c r="BM135" s="224" t="s">
        <v>666</v>
      </c>
    </row>
    <row r="136" s="2" customFormat="1">
      <c r="A136" s="33"/>
      <c r="B136" s="34"/>
      <c r="C136" s="35"/>
      <c r="D136" s="226" t="s">
        <v>135</v>
      </c>
      <c r="E136" s="35"/>
      <c r="F136" s="227" t="s">
        <v>200</v>
      </c>
      <c r="G136" s="35"/>
      <c r="H136" s="35"/>
      <c r="I136" s="35"/>
      <c r="J136" s="35"/>
      <c r="K136" s="35"/>
      <c r="L136" s="36"/>
      <c r="M136" s="228"/>
      <c r="N136" s="229"/>
      <c r="O136" s="85"/>
      <c r="P136" s="85"/>
      <c r="Q136" s="85"/>
      <c r="R136" s="85"/>
      <c r="S136" s="85"/>
      <c r="T136" s="86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135</v>
      </c>
      <c r="AU136" s="16" t="s">
        <v>82</v>
      </c>
    </row>
    <row r="137" s="2" customFormat="1" ht="33" customHeight="1">
      <c r="A137" s="33"/>
      <c r="B137" s="34"/>
      <c r="C137" s="213" t="s">
        <v>161</v>
      </c>
      <c r="D137" s="213" t="s">
        <v>129</v>
      </c>
      <c r="E137" s="214" t="s">
        <v>202</v>
      </c>
      <c r="F137" s="215" t="s">
        <v>203</v>
      </c>
      <c r="G137" s="216" t="s">
        <v>164</v>
      </c>
      <c r="H137" s="217">
        <v>29466.400000000001</v>
      </c>
      <c r="I137" s="218">
        <v>22.800000000000001</v>
      </c>
      <c r="J137" s="218">
        <f>ROUND(I137*H137,2)</f>
        <v>671833.92000000004</v>
      </c>
      <c r="K137" s="219"/>
      <c r="L137" s="36"/>
      <c r="M137" s="220" t="s">
        <v>1</v>
      </c>
      <c r="N137" s="221" t="s">
        <v>39</v>
      </c>
      <c r="O137" s="222">
        <v>0.0060000000000000001</v>
      </c>
      <c r="P137" s="222">
        <f>O137*H137</f>
        <v>176.79840000000002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24" t="s">
        <v>133</v>
      </c>
      <c r="AT137" s="224" t="s">
        <v>129</v>
      </c>
      <c r="AU137" s="224" t="s">
        <v>82</v>
      </c>
      <c r="AY137" s="16" t="s">
        <v>128</v>
      </c>
      <c r="BE137" s="225">
        <f>IF(N137="základní",J137,0)</f>
        <v>671833.92000000004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6" t="s">
        <v>82</v>
      </c>
      <c r="BK137" s="225">
        <f>ROUND(I137*H137,2)</f>
        <v>671833.92000000004</v>
      </c>
      <c r="BL137" s="16" t="s">
        <v>133</v>
      </c>
      <c r="BM137" s="224" t="s">
        <v>667</v>
      </c>
    </row>
    <row r="138" s="2" customFormat="1">
      <c r="A138" s="33"/>
      <c r="B138" s="34"/>
      <c r="C138" s="35"/>
      <c r="D138" s="226" t="s">
        <v>135</v>
      </c>
      <c r="E138" s="35"/>
      <c r="F138" s="227" t="s">
        <v>205</v>
      </c>
      <c r="G138" s="35"/>
      <c r="H138" s="35"/>
      <c r="I138" s="35"/>
      <c r="J138" s="35"/>
      <c r="K138" s="35"/>
      <c r="L138" s="36"/>
      <c r="M138" s="228"/>
      <c r="N138" s="229"/>
      <c r="O138" s="85"/>
      <c r="P138" s="85"/>
      <c r="Q138" s="85"/>
      <c r="R138" s="85"/>
      <c r="S138" s="85"/>
      <c r="T138" s="86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135</v>
      </c>
      <c r="AU138" s="16" t="s">
        <v>82</v>
      </c>
    </row>
    <row r="139" s="13" customFormat="1">
      <c r="A139" s="13"/>
      <c r="B139" s="230"/>
      <c r="C139" s="231"/>
      <c r="D139" s="226" t="s">
        <v>188</v>
      </c>
      <c r="E139" s="232" t="s">
        <v>1</v>
      </c>
      <c r="F139" s="233" t="s">
        <v>668</v>
      </c>
      <c r="G139" s="231"/>
      <c r="H139" s="234">
        <v>29466.400000000001</v>
      </c>
      <c r="I139" s="231"/>
      <c r="J139" s="231"/>
      <c r="K139" s="231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188</v>
      </c>
      <c r="AU139" s="239" t="s">
        <v>82</v>
      </c>
      <c r="AV139" s="13" t="s">
        <v>84</v>
      </c>
      <c r="AW139" s="13" t="s">
        <v>29</v>
      </c>
      <c r="AX139" s="13" t="s">
        <v>82</v>
      </c>
      <c r="AY139" s="239" t="s">
        <v>128</v>
      </c>
    </row>
    <row r="140" s="2" customFormat="1" ht="21.75" customHeight="1">
      <c r="A140" s="33"/>
      <c r="B140" s="34"/>
      <c r="C140" s="213" t="s">
        <v>167</v>
      </c>
      <c r="D140" s="213" t="s">
        <v>129</v>
      </c>
      <c r="E140" s="214" t="s">
        <v>207</v>
      </c>
      <c r="F140" s="215" t="s">
        <v>208</v>
      </c>
      <c r="G140" s="216" t="s">
        <v>164</v>
      </c>
      <c r="H140" s="217">
        <v>2257.1399999999999</v>
      </c>
      <c r="I140" s="218">
        <v>45.5</v>
      </c>
      <c r="J140" s="218">
        <f>ROUND(I140*H140,2)</f>
        <v>102699.87</v>
      </c>
      <c r="K140" s="219"/>
      <c r="L140" s="36"/>
      <c r="M140" s="220" t="s">
        <v>1</v>
      </c>
      <c r="N140" s="221" t="s">
        <v>39</v>
      </c>
      <c r="O140" s="222">
        <v>0.071999999999999995</v>
      </c>
      <c r="P140" s="222">
        <f>O140*H140</f>
        <v>162.51407999999998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4" t="s">
        <v>133</v>
      </c>
      <c r="AT140" s="224" t="s">
        <v>129</v>
      </c>
      <c r="AU140" s="224" t="s">
        <v>82</v>
      </c>
      <c r="AY140" s="16" t="s">
        <v>128</v>
      </c>
      <c r="BE140" s="225">
        <f>IF(N140="základní",J140,0)</f>
        <v>102699.87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6" t="s">
        <v>82</v>
      </c>
      <c r="BK140" s="225">
        <f>ROUND(I140*H140,2)</f>
        <v>102699.87</v>
      </c>
      <c r="BL140" s="16" t="s">
        <v>133</v>
      </c>
      <c r="BM140" s="224" t="s">
        <v>669</v>
      </c>
    </row>
    <row r="141" s="2" customFormat="1">
      <c r="A141" s="33"/>
      <c r="B141" s="34"/>
      <c r="C141" s="35"/>
      <c r="D141" s="226" t="s">
        <v>135</v>
      </c>
      <c r="E141" s="35"/>
      <c r="F141" s="227" t="s">
        <v>210</v>
      </c>
      <c r="G141" s="35"/>
      <c r="H141" s="35"/>
      <c r="I141" s="35"/>
      <c r="J141" s="35"/>
      <c r="K141" s="35"/>
      <c r="L141" s="36"/>
      <c r="M141" s="228"/>
      <c r="N141" s="229"/>
      <c r="O141" s="85"/>
      <c r="P141" s="85"/>
      <c r="Q141" s="85"/>
      <c r="R141" s="85"/>
      <c r="S141" s="85"/>
      <c r="T141" s="86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135</v>
      </c>
      <c r="AU141" s="16" t="s">
        <v>82</v>
      </c>
    </row>
    <row r="142" s="2" customFormat="1" ht="33" customHeight="1">
      <c r="A142" s="33"/>
      <c r="B142" s="34"/>
      <c r="C142" s="213" t="s">
        <v>172</v>
      </c>
      <c r="D142" s="213" t="s">
        <v>129</v>
      </c>
      <c r="E142" s="214" t="s">
        <v>670</v>
      </c>
      <c r="F142" s="215" t="s">
        <v>671</v>
      </c>
      <c r="G142" s="216" t="s">
        <v>164</v>
      </c>
      <c r="H142" s="217">
        <v>348</v>
      </c>
      <c r="I142" s="218">
        <v>75.299999999999997</v>
      </c>
      <c r="J142" s="218">
        <f>ROUND(I142*H142,2)</f>
        <v>26204.400000000001</v>
      </c>
      <c r="K142" s="219"/>
      <c r="L142" s="36"/>
      <c r="M142" s="220" t="s">
        <v>1</v>
      </c>
      <c r="N142" s="221" t="s">
        <v>39</v>
      </c>
      <c r="O142" s="222">
        <v>0.058999999999999997</v>
      </c>
      <c r="P142" s="222">
        <f>O142*H142</f>
        <v>20.532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4" t="s">
        <v>133</v>
      </c>
      <c r="AT142" s="224" t="s">
        <v>129</v>
      </c>
      <c r="AU142" s="224" t="s">
        <v>82</v>
      </c>
      <c r="AY142" s="16" t="s">
        <v>128</v>
      </c>
      <c r="BE142" s="225">
        <f>IF(N142="základní",J142,0)</f>
        <v>26204.400000000001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82</v>
      </c>
      <c r="BK142" s="225">
        <f>ROUND(I142*H142,2)</f>
        <v>26204.400000000001</v>
      </c>
      <c r="BL142" s="16" t="s">
        <v>133</v>
      </c>
      <c r="BM142" s="224" t="s">
        <v>672</v>
      </c>
    </row>
    <row r="143" s="2" customFormat="1">
      <c r="A143" s="33"/>
      <c r="B143" s="34"/>
      <c r="C143" s="35"/>
      <c r="D143" s="226" t="s">
        <v>135</v>
      </c>
      <c r="E143" s="35"/>
      <c r="F143" s="227" t="s">
        <v>673</v>
      </c>
      <c r="G143" s="35"/>
      <c r="H143" s="35"/>
      <c r="I143" s="35"/>
      <c r="J143" s="35"/>
      <c r="K143" s="35"/>
      <c r="L143" s="36"/>
      <c r="M143" s="228"/>
      <c r="N143" s="229"/>
      <c r="O143" s="85"/>
      <c r="P143" s="85"/>
      <c r="Q143" s="85"/>
      <c r="R143" s="85"/>
      <c r="S143" s="85"/>
      <c r="T143" s="86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135</v>
      </c>
      <c r="AU143" s="16" t="s">
        <v>82</v>
      </c>
    </row>
    <row r="144" s="2" customFormat="1" ht="21.75" customHeight="1">
      <c r="A144" s="33"/>
      <c r="B144" s="34"/>
      <c r="C144" s="213" t="s">
        <v>178</v>
      </c>
      <c r="D144" s="213" t="s">
        <v>129</v>
      </c>
      <c r="E144" s="214" t="s">
        <v>212</v>
      </c>
      <c r="F144" s="215" t="s">
        <v>213</v>
      </c>
      <c r="G144" s="216" t="s">
        <v>214</v>
      </c>
      <c r="H144" s="217">
        <v>3130.8049999999998</v>
      </c>
      <c r="I144" s="218">
        <v>657</v>
      </c>
      <c r="J144" s="218">
        <f>ROUND(I144*H144,2)</f>
        <v>2056938.8899999999</v>
      </c>
      <c r="K144" s="219"/>
      <c r="L144" s="36"/>
      <c r="M144" s="220" t="s">
        <v>1</v>
      </c>
      <c r="N144" s="221" t="s">
        <v>39</v>
      </c>
      <c r="O144" s="222">
        <v>0</v>
      </c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24" t="s">
        <v>133</v>
      </c>
      <c r="AT144" s="224" t="s">
        <v>129</v>
      </c>
      <c r="AU144" s="224" t="s">
        <v>82</v>
      </c>
      <c r="AY144" s="16" t="s">
        <v>128</v>
      </c>
      <c r="BE144" s="225">
        <f>IF(N144="základní",J144,0)</f>
        <v>2056938.8899999999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82</v>
      </c>
      <c r="BK144" s="225">
        <f>ROUND(I144*H144,2)</f>
        <v>2056938.8899999999</v>
      </c>
      <c r="BL144" s="16" t="s">
        <v>133</v>
      </c>
      <c r="BM144" s="224" t="s">
        <v>674</v>
      </c>
    </row>
    <row r="145" s="2" customFormat="1">
      <c r="A145" s="33"/>
      <c r="B145" s="34"/>
      <c r="C145" s="35"/>
      <c r="D145" s="226" t="s">
        <v>135</v>
      </c>
      <c r="E145" s="35"/>
      <c r="F145" s="227" t="s">
        <v>216</v>
      </c>
      <c r="G145" s="35"/>
      <c r="H145" s="35"/>
      <c r="I145" s="35"/>
      <c r="J145" s="35"/>
      <c r="K145" s="35"/>
      <c r="L145" s="36"/>
      <c r="M145" s="228"/>
      <c r="N145" s="229"/>
      <c r="O145" s="85"/>
      <c r="P145" s="85"/>
      <c r="Q145" s="85"/>
      <c r="R145" s="85"/>
      <c r="S145" s="85"/>
      <c r="T145" s="86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135</v>
      </c>
      <c r="AU145" s="16" t="s">
        <v>82</v>
      </c>
    </row>
    <row r="146" s="13" customFormat="1">
      <c r="A146" s="13"/>
      <c r="B146" s="230"/>
      <c r="C146" s="231"/>
      <c r="D146" s="226" t="s">
        <v>188</v>
      </c>
      <c r="E146" s="232" t="s">
        <v>1</v>
      </c>
      <c r="F146" s="233" t="s">
        <v>675</v>
      </c>
      <c r="G146" s="231"/>
      <c r="H146" s="234">
        <v>3130.8049999999998</v>
      </c>
      <c r="I146" s="231"/>
      <c r="J146" s="231"/>
      <c r="K146" s="231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188</v>
      </c>
      <c r="AU146" s="239" t="s">
        <v>82</v>
      </c>
      <c r="AV146" s="13" t="s">
        <v>84</v>
      </c>
      <c r="AW146" s="13" t="s">
        <v>29</v>
      </c>
      <c r="AX146" s="13" t="s">
        <v>82</v>
      </c>
      <c r="AY146" s="239" t="s">
        <v>128</v>
      </c>
    </row>
    <row r="147" s="2" customFormat="1" ht="16.5" customHeight="1">
      <c r="A147" s="33"/>
      <c r="B147" s="34"/>
      <c r="C147" s="213" t="s">
        <v>183</v>
      </c>
      <c r="D147" s="213" t="s">
        <v>129</v>
      </c>
      <c r="E147" s="214" t="s">
        <v>219</v>
      </c>
      <c r="F147" s="215" t="s">
        <v>220</v>
      </c>
      <c r="G147" s="216" t="s">
        <v>164</v>
      </c>
      <c r="H147" s="217">
        <v>1841.6500000000001</v>
      </c>
      <c r="I147" s="218">
        <v>73.700000000000003</v>
      </c>
      <c r="J147" s="218">
        <f>ROUND(I147*H147,2)</f>
        <v>135729.60999999999</v>
      </c>
      <c r="K147" s="219"/>
      <c r="L147" s="36"/>
      <c r="M147" s="220" t="s">
        <v>1</v>
      </c>
      <c r="N147" s="221" t="s">
        <v>39</v>
      </c>
      <c r="O147" s="222">
        <v>0.053999999999999999</v>
      </c>
      <c r="P147" s="222">
        <f>O147*H147</f>
        <v>99.449100000000001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4" t="s">
        <v>133</v>
      </c>
      <c r="AT147" s="224" t="s">
        <v>129</v>
      </c>
      <c r="AU147" s="224" t="s">
        <v>82</v>
      </c>
      <c r="AY147" s="16" t="s">
        <v>128</v>
      </c>
      <c r="BE147" s="225">
        <f>IF(N147="základní",J147,0)</f>
        <v>135729.60999999999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82</v>
      </c>
      <c r="BK147" s="225">
        <f>ROUND(I147*H147,2)</f>
        <v>135729.60999999999</v>
      </c>
      <c r="BL147" s="16" t="s">
        <v>133</v>
      </c>
      <c r="BM147" s="224" t="s">
        <v>676</v>
      </c>
    </row>
    <row r="148" s="2" customFormat="1">
      <c r="A148" s="33"/>
      <c r="B148" s="34"/>
      <c r="C148" s="35"/>
      <c r="D148" s="226" t="s">
        <v>135</v>
      </c>
      <c r="E148" s="35"/>
      <c r="F148" s="227" t="s">
        <v>222</v>
      </c>
      <c r="G148" s="35"/>
      <c r="H148" s="35"/>
      <c r="I148" s="35"/>
      <c r="J148" s="35"/>
      <c r="K148" s="35"/>
      <c r="L148" s="36"/>
      <c r="M148" s="228"/>
      <c r="N148" s="229"/>
      <c r="O148" s="85"/>
      <c r="P148" s="85"/>
      <c r="Q148" s="85"/>
      <c r="R148" s="85"/>
      <c r="S148" s="85"/>
      <c r="T148" s="86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135</v>
      </c>
      <c r="AU148" s="16" t="s">
        <v>82</v>
      </c>
    </row>
    <row r="149" s="2" customFormat="1" ht="21.75" customHeight="1">
      <c r="A149" s="33"/>
      <c r="B149" s="34"/>
      <c r="C149" s="213" t="s">
        <v>190</v>
      </c>
      <c r="D149" s="213" t="s">
        <v>129</v>
      </c>
      <c r="E149" s="214" t="s">
        <v>224</v>
      </c>
      <c r="F149" s="215" t="s">
        <v>225</v>
      </c>
      <c r="G149" s="216" t="s">
        <v>164</v>
      </c>
      <c r="H149" s="217">
        <v>67.489999999999995</v>
      </c>
      <c r="I149" s="218">
        <v>133</v>
      </c>
      <c r="J149" s="218">
        <f>ROUND(I149*H149,2)</f>
        <v>8976.1700000000001</v>
      </c>
      <c r="K149" s="219"/>
      <c r="L149" s="36"/>
      <c r="M149" s="220" t="s">
        <v>1</v>
      </c>
      <c r="N149" s="221" t="s">
        <v>39</v>
      </c>
      <c r="O149" s="222">
        <v>0.32800000000000001</v>
      </c>
      <c r="P149" s="222">
        <f>O149*H149</f>
        <v>22.13672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4" t="s">
        <v>133</v>
      </c>
      <c r="AT149" s="224" t="s">
        <v>129</v>
      </c>
      <c r="AU149" s="224" t="s">
        <v>82</v>
      </c>
      <c r="AY149" s="16" t="s">
        <v>128</v>
      </c>
      <c r="BE149" s="225">
        <f>IF(N149="základní",J149,0)</f>
        <v>8976.1700000000001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82</v>
      </c>
      <c r="BK149" s="225">
        <f>ROUND(I149*H149,2)</f>
        <v>8976.1700000000001</v>
      </c>
      <c r="BL149" s="16" t="s">
        <v>133</v>
      </c>
      <c r="BM149" s="224" t="s">
        <v>677</v>
      </c>
    </row>
    <row r="150" s="2" customFormat="1">
      <c r="A150" s="33"/>
      <c r="B150" s="34"/>
      <c r="C150" s="35"/>
      <c r="D150" s="226" t="s">
        <v>135</v>
      </c>
      <c r="E150" s="35"/>
      <c r="F150" s="227" t="s">
        <v>227</v>
      </c>
      <c r="G150" s="35"/>
      <c r="H150" s="35"/>
      <c r="I150" s="35"/>
      <c r="J150" s="35"/>
      <c r="K150" s="35"/>
      <c r="L150" s="36"/>
      <c r="M150" s="228"/>
      <c r="N150" s="229"/>
      <c r="O150" s="85"/>
      <c r="P150" s="85"/>
      <c r="Q150" s="85"/>
      <c r="R150" s="85"/>
      <c r="S150" s="85"/>
      <c r="T150" s="86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135</v>
      </c>
      <c r="AU150" s="16" t="s">
        <v>82</v>
      </c>
    </row>
    <row r="151" s="2" customFormat="1" ht="21.75" customHeight="1">
      <c r="A151" s="33"/>
      <c r="B151" s="34"/>
      <c r="C151" s="213" t="s">
        <v>196</v>
      </c>
      <c r="D151" s="213" t="s">
        <v>129</v>
      </c>
      <c r="E151" s="214" t="s">
        <v>229</v>
      </c>
      <c r="F151" s="215" t="s">
        <v>230</v>
      </c>
      <c r="G151" s="216" t="s">
        <v>153</v>
      </c>
      <c r="H151" s="217">
        <v>6036.1099999999997</v>
      </c>
      <c r="I151" s="218">
        <v>7.5700000000000003</v>
      </c>
      <c r="J151" s="218">
        <f>ROUND(I151*H151,2)</f>
        <v>45693.349999999999</v>
      </c>
      <c r="K151" s="219"/>
      <c r="L151" s="36"/>
      <c r="M151" s="220" t="s">
        <v>1</v>
      </c>
      <c r="N151" s="221" t="s">
        <v>39</v>
      </c>
      <c r="O151" s="222">
        <v>0.0089999999999999993</v>
      </c>
      <c r="P151" s="222">
        <f>O151*H151</f>
        <v>54.324989999999993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24" t="s">
        <v>175</v>
      </c>
      <c r="AT151" s="224" t="s">
        <v>129</v>
      </c>
      <c r="AU151" s="224" t="s">
        <v>82</v>
      </c>
      <c r="AY151" s="16" t="s">
        <v>128</v>
      </c>
      <c r="BE151" s="225">
        <f>IF(N151="základní",J151,0)</f>
        <v>45693.349999999999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6" t="s">
        <v>82</v>
      </c>
      <c r="BK151" s="225">
        <f>ROUND(I151*H151,2)</f>
        <v>45693.349999999999</v>
      </c>
      <c r="BL151" s="16" t="s">
        <v>175</v>
      </c>
      <c r="BM151" s="224" t="s">
        <v>678</v>
      </c>
    </row>
    <row r="152" s="2" customFormat="1">
      <c r="A152" s="33"/>
      <c r="B152" s="34"/>
      <c r="C152" s="35"/>
      <c r="D152" s="226" t="s">
        <v>135</v>
      </c>
      <c r="E152" s="35"/>
      <c r="F152" s="227" t="s">
        <v>232</v>
      </c>
      <c r="G152" s="35"/>
      <c r="H152" s="35"/>
      <c r="I152" s="35"/>
      <c r="J152" s="35"/>
      <c r="K152" s="35"/>
      <c r="L152" s="36"/>
      <c r="M152" s="228"/>
      <c r="N152" s="229"/>
      <c r="O152" s="85"/>
      <c r="P152" s="85"/>
      <c r="Q152" s="85"/>
      <c r="R152" s="85"/>
      <c r="S152" s="85"/>
      <c r="T152" s="86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135</v>
      </c>
      <c r="AU152" s="16" t="s">
        <v>82</v>
      </c>
    </row>
    <row r="153" s="2" customFormat="1" ht="16.5" customHeight="1">
      <c r="A153" s="33"/>
      <c r="B153" s="34"/>
      <c r="C153" s="240" t="s">
        <v>201</v>
      </c>
      <c r="D153" s="240" t="s">
        <v>234</v>
      </c>
      <c r="E153" s="241" t="s">
        <v>235</v>
      </c>
      <c r="F153" s="242" t="s">
        <v>236</v>
      </c>
      <c r="G153" s="243" t="s">
        <v>237</v>
      </c>
      <c r="H153" s="244">
        <v>211.26400000000001</v>
      </c>
      <c r="I153" s="245">
        <v>102</v>
      </c>
      <c r="J153" s="245">
        <f>ROUND(I153*H153,2)</f>
        <v>21548.93</v>
      </c>
      <c r="K153" s="246"/>
      <c r="L153" s="247"/>
      <c r="M153" s="248" t="s">
        <v>1</v>
      </c>
      <c r="N153" s="249" t="s">
        <v>39</v>
      </c>
      <c r="O153" s="222">
        <v>0</v>
      </c>
      <c r="P153" s="222">
        <f>O153*H153</f>
        <v>0</v>
      </c>
      <c r="Q153" s="222">
        <v>0.001</v>
      </c>
      <c r="R153" s="222">
        <f>Q153*H153</f>
        <v>0.21126400000000001</v>
      </c>
      <c r="S153" s="222">
        <v>0</v>
      </c>
      <c r="T153" s="223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24" t="s">
        <v>175</v>
      </c>
      <c r="AT153" s="224" t="s">
        <v>234</v>
      </c>
      <c r="AU153" s="224" t="s">
        <v>82</v>
      </c>
      <c r="AY153" s="16" t="s">
        <v>128</v>
      </c>
      <c r="BE153" s="225">
        <f>IF(N153="základní",J153,0)</f>
        <v>21548.93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6" t="s">
        <v>82</v>
      </c>
      <c r="BK153" s="225">
        <f>ROUND(I153*H153,2)</f>
        <v>21548.93</v>
      </c>
      <c r="BL153" s="16" t="s">
        <v>175</v>
      </c>
      <c r="BM153" s="224" t="s">
        <v>679</v>
      </c>
    </row>
    <row r="154" s="2" customFormat="1">
      <c r="A154" s="33"/>
      <c r="B154" s="34"/>
      <c r="C154" s="35"/>
      <c r="D154" s="226" t="s">
        <v>135</v>
      </c>
      <c r="E154" s="35"/>
      <c r="F154" s="227" t="s">
        <v>236</v>
      </c>
      <c r="G154" s="35"/>
      <c r="H154" s="35"/>
      <c r="I154" s="35"/>
      <c r="J154" s="35"/>
      <c r="K154" s="35"/>
      <c r="L154" s="36"/>
      <c r="M154" s="228"/>
      <c r="N154" s="229"/>
      <c r="O154" s="85"/>
      <c r="P154" s="85"/>
      <c r="Q154" s="85"/>
      <c r="R154" s="85"/>
      <c r="S154" s="85"/>
      <c r="T154" s="86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135</v>
      </c>
      <c r="AU154" s="16" t="s">
        <v>82</v>
      </c>
    </row>
    <row r="155" s="13" customFormat="1">
      <c r="A155" s="13"/>
      <c r="B155" s="230"/>
      <c r="C155" s="231"/>
      <c r="D155" s="226" t="s">
        <v>188</v>
      </c>
      <c r="E155" s="232" t="s">
        <v>1</v>
      </c>
      <c r="F155" s="233" t="s">
        <v>680</v>
      </c>
      <c r="G155" s="231"/>
      <c r="H155" s="234">
        <v>211.26400000000001</v>
      </c>
      <c r="I155" s="231"/>
      <c r="J155" s="231"/>
      <c r="K155" s="231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188</v>
      </c>
      <c r="AU155" s="239" t="s">
        <v>82</v>
      </c>
      <c r="AV155" s="13" t="s">
        <v>84</v>
      </c>
      <c r="AW155" s="13" t="s">
        <v>29</v>
      </c>
      <c r="AX155" s="13" t="s">
        <v>82</v>
      </c>
      <c r="AY155" s="239" t="s">
        <v>128</v>
      </c>
    </row>
    <row r="156" s="2" customFormat="1" ht="21.75" customHeight="1">
      <c r="A156" s="33"/>
      <c r="B156" s="34"/>
      <c r="C156" s="213" t="s">
        <v>8</v>
      </c>
      <c r="D156" s="213" t="s">
        <v>129</v>
      </c>
      <c r="E156" s="214" t="s">
        <v>240</v>
      </c>
      <c r="F156" s="215" t="s">
        <v>241</v>
      </c>
      <c r="G156" s="216" t="s">
        <v>153</v>
      </c>
      <c r="H156" s="217">
        <v>8376.6399999999994</v>
      </c>
      <c r="I156" s="218">
        <v>21.800000000000001</v>
      </c>
      <c r="J156" s="218">
        <f>ROUND(I156*H156,2)</f>
        <v>182610.75</v>
      </c>
      <c r="K156" s="219"/>
      <c r="L156" s="36"/>
      <c r="M156" s="220" t="s">
        <v>1</v>
      </c>
      <c r="N156" s="221" t="s">
        <v>39</v>
      </c>
      <c r="O156" s="222">
        <v>0.025000000000000001</v>
      </c>
      <c r="P156" s="222">
        <f>O156*H156</f>
        <v>209.416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4" t="s">
        <v>133</v>
      </c>
      <c r="AT156" s="224" t="s">
        <v>129</v>
      </c>
      <c r="AU156" s="224" t="s">
        <v>82</v>
      </c>
      <c r="AY156" s="16" t="s">
        <v>128</v>
      </c>
      <c r="BE156" s="225">
        <f>IF(N156="základní",J156,0)</f>
        <v>182610.75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6" t="s">
        <v>82</v>
      </c>
      <c r="BK156" s="225">
        <f>ROUND(I156*H156,2)</f>
        <v>182610.75</v>
      </c>
      <c r="BL156" s="16" t="s">
        <v>133</v>
      </c>
      <c r="BM156" s="224" t="s">
        <v>681</v>
      </c>
    </row>
    <row r="157" s="2" customFormat="1">
      <c r="A157" s="33"/>
      <c r="B157" s="34"/>
      <c r="C157" s="35"/>
      <c r="D157" s="226" t="s">
        <v>135</v>
      </c>
      <c r="E157" s="35"/>
      <c r="F157" s="227" t="s">
        <v>243</v>
      </c>
      <c r="G157" s="35"/>
      <c r="H157" s="35"/>
      <c r="I157" s="35"/>
      <c r="J157" s="35"/>
      <c r="K157" s="35"/>
      <c r="L157" s="36"/>
      <c r="M157" s="228"/>
      <c r="N157" s="229"/>
      <c r="O157" s="85"/>
      <c r="P157" s="85"/>
      <c r="Q157" s="85"/>
      <c r="R157" s="85"/>
      <c r="S157" s="85"/>
      <c r="T157" s="86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135</v>
      </c>
      <c r="AU157" s="16" t="s">
        <v>82</v>
      </c>
    </row>
    <row r="158" s="2" customFormat="1" ht="21.75" customHeight="1">
      <c r="A158" s="33"/>
      <c r="B158" s="34"/>
      <c r="C158" s="213" t="s">
        <v>211</v>
      </c>
      <c r="D158" s="213" t="s">
        <v>129</v>
      </c>
      <c r="E158" s="214" t="s">
        <v>245</v>
      </c>
      <c r="F158" s="215" t="s">
        <v>246</v>
      </c>
      <c r="G158" s="216" t="s">
        <v>153</v>
      </c>
      <c r="H158" s="217">
        <v>3566.9000000000001</v>
      </c>
      <c r="I158" s="218">
        <v>70.099999999999994</v>
      </c>
      <c r="J158" s="218">
        <f>ROUND(I158*H158,2)</f>
        <v>250039.69</v>
      </c>
      <c r="K158" s="219"/>
      <c r="L158" s="36"/>
      <c r="M158" s="220" t="s">
        <v>1</v>
      </c>
      <c r="N158" s="221" t="s">
        <v>39</v>
      </c>
      <c r="O158" s="222">
        <v>0.080000000000000002</v>
      </c>
      <c r="P158" s="222">
        <f>O158*H158</f>
        <v>285.35200000000003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4" t="s">
        <v>133</v>
      </c>
      <c r="AT158" s="224" t="s">
        <v>129</v>
      </c>
      <c r="AU158" s="224" t="s">
        <v>82</v>
      </c>
      <c r="AY158" s="16" t="s">
        <v>128</v>
      </c>
      <c r="BE158" s="225">
        <f>IF(N158="základní",J158,0)</f>
        <v>250039.69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6" t="s">
        <v>82</v>
      </c>
      <c r="BK158" s="225">
        <f>ROUND(I158*H158,2)</f>
        <v>250039.69</v>
      </c>
      <c r="BL158" s="16" t="s">
        <v>133</v>
      </c>
      <c r="BM158" s="224" t="s">
        <v>682</v>
      </c>
    </row>
    <row r="159" s="2" customFormat="1">
      <c r="A159" s="33"/>
      <c r="B159" s="34"/>
      <c r="C159" s="35"/>
      <c r="D159" s="226" t="s">
        <v>135</v>
      </c>
      <c r="E159" s="35"/>
      <c r="F159" s="227" t="s">
        <v>248</v>
      </c>
      <c r="G159" s="35"/>
      <c r="H159" s="35"/>
      <c r="I159" s="35"/>
      <c r="J159" s="35"/>
      <c r="K159" s="35"/>
      <c r="L159" s="36"/>
      <c r="M159" s="228"/>
      <c r="N159" s="229"/>
      <c r="O159" s="85"/>
      <c r="P159" s="85"/>
      <c r="Q159" s="85"/>
      <c r="R159" s="85"/>
      <c r="S159" s="85"/>
      <c r="T159" s="86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135</v>
      </c>
      <c r="AU159" s="16" t="s">
        <v>82</v>
      </c>
    </row>
    <row r="160" s="2" customFormat="1" ht="16.5" customHeight="1">
      <c r="A160" s="33"/>
      <c r="B160" s="34"/>
      <c r="C160" s="213" t="s">
        <v>218</v>
      </c>
      <c r="D160" s="213" t="s">
        <v>129</v>
      </c>
      <c r="E160" s="214" t="s">
        <v>250</v>
      </c>
      <c r="F160" s="215" t="s">
        <v>251</v>
      </c>
      <c r="G160" s="216" t="s">
        <v>153</v>
      </c>
      <c r="H160" s="217">
        <v>1028.71</v>
      </c>
      <c r="I160" s="218">
        <v>60.5</v>
      </c>
      <c r="J160" s="218">
        <f>ROUND(I160*H160,2)</f>
        <v>62236.959999999999</v>
      </c>
      <c r="K160" s="219"/>
      <c r="L160" s="36"/>
      <c r="M160" s="220" t="s">
        <v>1</v>
      </c>
      <c r="N160" s="221" t="s">
        <v>39</v>
      </c>
      <c r="O160" s="222">
        <v>0.067000000000000004</v>
      </c>
      <c r="P160" s="222">
        <f>O160*H160</f>
        <v>68.923570000000012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4" t="s">
        <v>133</v>
      </c>
      <c r="AT160" s="224" t="s">
        <v>129</v>
      </c>
      <c r="AU160" s="224" t="s">
        <v>82</v>
      </c>
      <c r="AY160" s="16" t="s">
        <v>128</v>
      </c>
      <c r="BE160" s="225">
        <f>IF(N160="základní",J160,0)</f>
        <v>62236.959999999999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6" t="s">
        <v>82</v>
      </c>
      <c r="BK160" s="225">
        <f>ROUND(I160*H160,2)</f>
        <v>62236.959999999999</v>
      </c>
      <c r="BL160" s="16" t="s">
        <v>133</v>
      </c>
      <c r="BM160" s="224" t="s">
        <v>683</v>
      </c>
    </row>
    <row r="161" s="2" customFormat="1">
      <c r="A161" s="33"/>
      <c r="B161" s="34"/>
      <c r="C161" s="35"/>
      <c r="D161" s="226" t="s">
        <v>135</v>
      </c>
      <c r="E161" s="35"/>
      <c r="F161" s="227" t="s">
        <v>253</v>
      </c>
      <c r="G161" s="35"/>
      <c r="H161" s="35"/>
      <c r="I161" s="35"/>
      <c r="J161" s="35"/>
      <c r="K161" s="35"/>
      <c r="L161" s="36"/>
      <c r="M161" s="228"/>
      <c r="N161" s="229"/>
      <c r="O161" s="85"/>
      <c r="P161" s="85"/>
      <c r="Q161" s="85"/>
      <c r="R161" s="85"/>
      <c r="S161" s="85"/>
      <c r="T161" s="86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135</v>
      </c>
      <c r="AU161" s="16" t="s">
        <v>82</v>
      </c>
    </row>
    <row r="162" s="2" customFormat="1" ht="21.75" customHeight="1">
      <c r="A162" s="33"/>
      <c r="B162" s="34"/>
      <c r="C162" s="213" t="s">
        <v>223</v>
      </c>
      <c r="D162" s="213" t="s">
        <v>129</v>
      </c>
      <c r="E162" s="214" t="s">
        <v>255</v>
      </c>
      <c r="F162" s="215" t="s">
        <v>256</v>
      </c>
      <c r="G162" s="216" t="s">
        <v>153</v>
      </c>
      <c r="H162" s="217">
        <v>7749.5600000000004</v>
      </c>
      <c r="I162" s="218">
        <v>44.799999999999997</v>
      </c>
      <c r="J162" s="218">
        <f>ROUND(I162*H162,2)</f>
        <v>347180.28999999998</v>
      </c>
      <c r="K162" s="219"/>
      <c r="L162" s="36"/>
      <c r="M162" s="220" t="s">
        <v>1</v>
      </c>
      <c r="N162" s="221" t="s">
        <v>39</v>
      </c>
      <c r="O162" s="222">
        <v>0.035999999999999997</v>
      </c>
      <c r="P162" s="222">
        <f>O162*H162</f>
        <v>278.98415999999997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4" t="s">
        <v>133</v>
      </c>
      <c r="AT162" s="224" t="s">
        <v>129</v>
      </c>
      <c r="AU162" s="224" t="s">
        <v>82</v>
      </c>
      <c r="AY162" s="16" t="s">
        <v>128</v>
      </c>
      <c r="BE162" s="225">
        <f>IF(N162="základní",J162,0)</f>
        <v>347180.28999999998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6" t="s">
        <v>82</v>
      </c>
      <c r="BK162" s="225">
        <f>ROUND(I162*H162,2)</f>
        <v>347180.28999999998</v>
      </c>
      <c r="BL162" s="16" t="s">
        <v>133</v>
      </c>
      <c r="BM162" s="224" t="s">
        <v>684</v>
      </c>
    </row>
    <row r="163" s="2" customFormat="1">
      <c r="A163" s="33"/>
      <c r="B163" s="34"/>
      <c r="C163" s="35"/>
      <c r="D163" s="226" t="s">
        <v>135</v>
      </c>
      <c r="E163" s="35"/>
      <c r="F163" s="227" t="s">
        <v>258</v>
      </c>
      <c r="G163" s="35"/>
      <c r="H163" s="35"/>
      <c r="I163" s="35"/>
      <c r="J163" s="35"/>
      <c r="K163" s="35"/>
      <c r="L163" s="36"/>
      <c r="M163" s="228"/>
      <c r="N163" s="229"/>
      <c r="O163" s="85"/>
      <c r="P163" s="85"/>
      <c r="Q163" s="85"/>
      <c r="R163" s="85"/>
      <c r="S163" s="85"/>
      <c r="T163" s="86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135</v>
      </c>
      <c r="AU163" s="16" t="s">
        <v>82</v>
      </c>
    </row>
    <row r="164" s="2" customFormat="1" ht="21.75" customHeight="1">
      <c r="A164" s="33"/>
      <c r="B164" s="34"/>
      <c r="C164" s="213" t="s">
        <v>228</v>
      </c>
      <c r="D164" s="213" t="s">
        <v>129</v>
      </c>
      <c r="E164" s="214" t="s">
        <v>568</v>
      </c>
      <c r="F164" s="215" t="s">
        <v>569</v>
      </c>
      <c r="G164" s="216" t="s">
        <v>132</v>
      </c>
      <c r="H164" s="217">
        <v>22</v>
      </c>
      <c r="I164" s="218">
        <v>114</v>
      </c>
      <c r="J164" s="218">
        <f>ROUND(I164*H164,2)</f>
        <v>2508</v>
      </c>
      <c r="K164" s="219"/>
      <c r="L164" s="36"/>
      <c r="M164" s="220" t="s">
        <v>1</v>
      </c>
      <c r="N164" s="221" t="s">
        <v>39</v>
      </c>
      <c r="O164" s="222">
        <v>0.371</v>
      </c>
      <c r="P164" s="222">
        <f>O164*H164</f>
        <v>8.161999999999999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4" t="s">
        <v>133</v>
      </c>
      <c r="AT164" s="224" t="s">
        <v>129</v>
      </c>
      <c r="AU164" s="224" t="s">
        <v>82</v>
      </c>
      <c r="AY164" s="16" t="s">
        <v>128</v>
      </c>
      <c r="BE164" s="225">
        <f>IF(N164="základní",J164,0)</f>
        <v>2508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82</v>
      </c>
      <c r="BK164" s="225">
        <f>ROUND(I164*H164,2)</f>
        <v>2508</v>
      </c>
      <c r="BL164" s="16" t="s">
        <v>133</v>
      </c>
      <c r="BM164" s="224" t="s">
        <v>685</v>
      </c>
    </row>
    <row r="165" s="2" customFormat="1">
      <c r="A165" s="33"/>
      <c r="B165" s="34"/>
      <c r="C165" s="35"/>
      <c r="D165" s="226" t="s">
        <v>135</v>
      </c>
      <c r="E165" s="35"/>
      <c r="F165" s="227" t="s">
        <v>571</v>
      </c>
      <c r="G165" s="35"/>
      <c r="H165" s="35"/>
      <c r="I165" s="35"/>
      <c r="J165" s="35"/>
      <c r="K165" s="35"/>
      <c r="L165" s="36"/>
      <c r="M165" s="228"/>
      <c r="N165" s="229"/>
      <c r="O165" s="85"/>
      <c r="P165" s="85"/>
      <c r="Q165" s="85"/>
      <c r="R165" s="85"/>
      <c r="S165" s="85"/>
      <c r="T165" s="86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135</v>
      </c>
      <c r="AU165" s="16" t="s">
        <v>82</v>
      </c>
    </row>
    <row r="166" s="2" customFormat="1" ht="21.75" customHeight="1">
      <c r="A166" s="33"/>
      <c r="B166" s="34"/>
      <c r="C166" s="213" t="s">
        <v>233</v>
      </c>
      <c r="D166" s="213" t="s">
        <v>129</v>
      </c>
      <c r="E166" s="214" t="s">
        <v>572</v>
      </c>
      <c r="F166" s="215" t="s">
        <v>573</v>
      </c>
      <c r="G166" s="216" t="s">
        <v>132</v>
      </c>
      <c r="H166" s="217">
        <v>22</v>
      </c>
      <c r="I166" s="218">
        <v>133</v>
      </c>
      <c r="J166" s="218">
        <f>ROUND(I166*H166,2)</f>
        <v>2926</v>
      </c>
      <c r="K166" s="219"/>
      <c r="L166" s="36"/>
      <c r="M166" s="220" t="s">
        <v>1</v>
      </c>
      <c r="N166" s="221" t="s">
        <v>39</v>
      </c>
      <c r="O166" s="222">
        <v>0.42699999999999999</v>
      </c>
      <c r="P166" s="222">
        <f>O166*H166</f>
        <v>9.3940000000000001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4" t="s">
        <v>133</v>
      </c>
      <c r="AT166" s="224" t="s">
        <v>129</v>
      </c>
      <c r="AU166" s="224" t="s">
        <v>82</v>
      </c>
      <c r="AY166" s="16" t="s">
        <v>128</v>
      </c>
      <c r="BE166" s="225">
        <f>IF(N166="základní",J166,0)</f>
        <v>2926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82</v>
      </c>
      <c r="BK166" s="225">
        <f>ROUND(I166*H166,2)</f>
        <v>2926</v>
      </c>
      <c r="BL166" s="16" t="s">
        <v>133</v>
      </c>
      <c r="BM166" s="224" t="s">
        <v>686</v>
      </c>
    </row>
    <row r="167" s="2" customFormat="1">
      <c r="A167" s="33"/>
      <c r="B167" s="34"/>
      <c r="C167" s="35"/>
      <c r="D167" s="226" t="s">
        <v>135</v>
      </c>
      <c r="E167" s="35"/>
      <c r="F167" s="227" t="s">
        <v>575</v>
      </c>
      <c r="G167" s="35"/>
      <c r="H167" s="35"/>
      <c r="I167" s="35"/>
      <c r="J167" s="35"/>
      <c r="K167" s="35"/>
      <c r="L167" s="36"/>
      <c r="M167" s="228"/>
      <c r="N167" s="229"/>
      <c r="O167" s="85"/>
      <c r="P167" s="85"/>
      <c r="Q167" s="85"/>
      <c r="R167" s="85"/>
      <c r="S167" s="85"/>
      <c r="T167" s="86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135</v>
      </c>
      <c r="AU167" s="16" t="s">
        <v>82</v>
      </c>
    </row>
    <row r="168" s="2" customFormat="1" ht="16.5" customHeight="1">
      <c r="A168" s="33"/>
      <c r="B168" s="34"/>
      <c r="C168" s="240" t="s">
        <v>7</v>
      </c>
      <c r="D168" s="240" t="s">
        <v>234</v>
      </c>
      <c r="E168" s="241" t="s">
        <v>576</v>
      </c>
      <c r="F168" s="242" t="s">
        <v>577</v>
      </c>
      <c r="G168" s="243" t="s">
        <v>132</v>
      </c>
      <c r="H168" s="244">
        <v>22</v>
      </c>
      <c r="I168" s="245">
        <v>76.200000000000003</v>
      </c>
      <c r="J168" s="245">
        <f>ROUND(I168*H168,2)</f>
        <v>1676.4000000000001</v>
      </c>
      <c r="K168" s="246"/>
      <c r="L168" s="247"/>
      <c r="M168" s="248" t="s">
        <v>1</v>
      </c>
      <c r="N168" s="249" t="s">
        <v>39</v>
      </c>
      <c r="O168" s="222">
        <v>0</v>
      </c>
      <c r="P168" s="222">
        <f>O168*H168</f>
        <v>0</v>
      </c>
      <c r="Q168" s="222">
        <v>0.0050000000000000001</v>
      </c>
      <c r="R168" s="222">
        <f>Q168*H168</f>
        <v>0.11</v>
      </c>
      <c r="S168" s="222">
        <v>0</v>
      </c>
      <c r="T168" s="22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4" t="s">
        <v>167</v>
      </c>
      <c r="AT168" s="224" t="s">
        <v>234</v>
      </c>
      <c r="AU168" s="224" t="s">
        <v>82</v>
      </c>
      <c r="AY168" s="16" t="s">
        <v>128</v>
      </c>
      <c r="BE168" s="225">
        <f>IF(N168="základní",J168,0)</f>
        <v>1676.4000000000001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6" t="s">
        <v>82</v>
      </c>
      <c r="BK168" s="225">
        <f>ROUND(I168*H168,2)</f>
        <v>1676.4000000000001</v>
      </c>
      <c r="BL168" s="16" t="s">
        <v>133</v>
      </c>
      <c r="BM168" s="224" t="s">
        <v>687</v>
      </c>
    </row>
    <row r="169" s="2" customFormat="1">
      <c r="A169" s="33"/>
      <c r="B169" s="34"/>
      <c r="C169" s="35"/>
      <c r="D169" s="226" t="s">
        <v>135</v>
      </c>
      <c r="E169" s="35"/>
      <c r="F169" s="227" t="s">
        <v>577</v>
      </c>
      <c r="G169" s="35"/>
      <c r="H169" s="35"/>
      <c r="I169" s="35"/>
      <c r="J169" s="35"/>
      <c r="K169" s="35"/>
      <c r="L169" s="36"/>
      <c r="M169" s="228"/>
      <c r="N169" s="229"/>
      <c r="O169" s="85"/>
      <c r="P169" s="85"/>
      <c r="Q169" s="85"/>
      <c r="R169" s="85"/>
      <c r="S169" s="85"/>
      <c r="T169" s="86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135</v>
      </c>
      <c r="AU169" s="16" t="s">
        <v>82</v>
      </c>
    </row>
    <row r="170" s="2" customFormat="1" ht="21.75" customHeight="1">
      <c r="A170" s="33"/>
      <c r="B170" s="34"/>
      <c r="C170" s="213" t="s">
        <v>244</v>
      </c>
      <c r="D170" s="213" t="s">
        <v>129</v>
      </c>
      <c r="E170" s="214" t="s">
        <v>579</v>
      </c>
      <c r="F170" s="215" t="s">
        <v>580</v>
      </c>
      <c r="G170" s="216" t="s">
        <v>132</v>
      </c>
      <c r="H170" s="217">
        <v>22</v>
      </c>
      <c r="I170" s="218">
        <v>131</v>
      </c>
      <c r="J170" s="218">
        <f>ROUND(I170*H170,2)</f>
        <v>2882</v>
      </c>
      <c r="K170" s="219"/>
      <c r="L170" s="36"/>
      <c r="M170" s="220" t="s">
        <v>1</v>
      </c>
      <c r="N170" s="221" t="s">
        <v>39</v>
      </c>
      <c r="O170" s="222">
        <v>0.20000000000000001</v>
      </c>
      <c r="P170" s="222">
        <f>O170*H170</f>
        <v>4.4000000000000004</v>
      </c>
      <c r="Q170" s="222">
        <v>0.0020799999999999998</v>
      </c>
      <c r="R170" s="222">
        <f>Q170*H170</f>
        <v>0.045759999999999995</v>
      </c>
      <c r="S170" s="222">
        <v>0</v>
      </c>
      <c r="T170" s="223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4" t="s">
        <v>133</v>
      </c>
      <c r="AT170" s="224" t="s">
        <v>129</v>
      </c>
      <c r="AU170" s="224" t="s">
        <v>82</v>
      </c>
      <c r="AY170" s="16" t="s">
        <v>128</v>
      </c>
      <c r="BE170" s="225">
        <f>IF(N170="základní",J170,0)</f>
        <v>2882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6" t="s">
        <v>82</v>
      </c>
      <c r="BK170" s="225">
        <f>ROUND(I170*H170,2)</f>
        <v>2882</v>
      </c>
      <c r="BL170" s="16" t="s">
        <v>133</v>
      </c>
      <c r="BM170" s="224" t="s">
        <v>688</v>
      </c>
    </row>
    <row r="171" s="2" customFormat="1">
      <c r="A171" s="33"/>
      <c r="B171" s="34"/>
      <c r="C171" s="35"/>
      <c r="D171" s="226" t="s">
        <v>135</v>
      </c>
      <c r="E171" s="35"/>
      <c r="F171" s="227" t="s">
        <v>582</v>
      </c>
      <c r="G171" s="35"/>
      <c r="H171" s="35"/>
      <c r="I171" s="35"/>
      <c r="J171" s="35"/>
      <c r="K171" s="35"/>
      <c r="L171" s="36"/>
      <c r="M171" s="228"/>
      <c r="N171" s="229"/>
      <c r="O171" s="85"/>
      <c r="P171" s="85"/>
      <c r="Q171" s="85"/>
      <c r="R171" s="85"/>
      <c r="S171" s="85"/>
      <c r="T171" s="86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135</v>
      </c>
      <c r="AU171" s="16" t="s">
        <v>82</v>
      </c>
    </row>
    <row r="172" s="2" customFormat="1" ht="21.75" customHeight="1">
      <c r="A172" s="33"/>
      <c r="B172" s="34"/>
      <c r="C172" s="213" t="s">
        <v>249</v>
      </c>
      <c r="D172" s="213" t="s">
        <v>129</v>
      </c>
      <c r="E172" s="214" t="s">
        <v>583</v>
      </c>
      <c r="F172" s="215" t="s">
        <v>584</v>
      </c>
      <c r="G172" s="216" t="s">
        <v>132</v>
      </c>
      <c r="H172" s="217">
        <v>22</v>
      </c>
      <c r="I172" s="218">
        <v>6.1600000000000001</v>
      </c>
      <c r="J172" s="218">
        <f>ROUND(I172*H172,2)</f>
        <v>135.52000000000001</v>
      </c>
      <c r="K172" s="219"/>
      <c r="L172" s="36"/>
      <c r="M172" s="220" t="s">
        <v>1</v>
      </c>
      <c r="N172" s="221" t="s">
        <v>39</v>
      </c>
      <c r="O172" s="222">
        <v>0.02</v>
      </c>
      <c r="P172" s="222">
        <f>O172*H172</f>
        <v>0.44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4" t="s">
        <v>133</v>
      </c>
      <c r="AT172" s="224" t="s">
        <v>129</v>
      </c>
      <c r="AU172" s="224" t="s">
        <v>82</v>
      </c>
      <c r="AY172" s="16" t="s">
        <v>128</v>
      </c>
      <c r="BE172" s="225">
        <f>IF(N172="základní",J172,0)</f>
        <v>135.52000000000001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6" t="s">
        <v>82</v>
      </c>
      <c r="BK172" s="225">
        <f>ROUND(I172*H172,2)</f>
        <v>135.52000000000001</v>
      </c>
      <c r="BL172" s="16" t="s">
        <v>133</v>
      </c>
      <c r="BM172" s="224" t="s">
        <v>689</v>
      </c>
    </row>
    <row r="173" s="2" customFormat="1">
      <c r="A173" s="33"/>
      <c r="B173" s="34"/>
      <c r="C173" s="35"/>
      <c r="D173" s="226" t="s">
        <v>135</v>
      </c>
      <c r="E173" s="35"/>
      <c r="F173" s="227" t="s">
        <v>586</v>
      </c>
      <c r="G173" s="35"/>
      <c r="H173" s="35"/>
      <c r="I173" s="35"/>
      <c r="J173" s="35"/>
      <c r="K173" s="35"/>
      <c r="L173" s="36"/>
      <c r="M173" s="228"/>
      <c r="N173" s="229"/>
      <c r="O173" s="85"/>
      <c r="P173" s="85"/>
      <c r="Q173" s="85"/>
      <c r="R173" s="85"/>
      <c r="S173" s="85"/>
      <c r="T173" s="86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135</v>
      </c>
      <c r="AU173" s="16" t="s">
        <v>82</v>
      </c>
    </row>
    <row r="174" s="2" customFormat="1" ht="21.75" customHeight="1">
      <c r="A174" s="33"/>
      <c r="B174" s="34"/>
      <c r="C174" s="213" t="s">
        <v>254</v>
      </c>
      <c r="D174" s="213" t="s">
        <v>129</v>
      </c>
      <c r="E174" s="214" t="s">
        <v>590</v>
      </c>
      <c r="F174" s="215" t="s">
        <v>591</v>
      </c>
      <c r="G174" s="216" t="s">
        <v>153</v>
      </c>
      <c r="H174" s="217">
        <v>5.5</v>
      </c>
      <c r="I174" s="218">
        <v>70.599999999999994</v>
      </c>
      <c r="J174" s="218">
        <f>ROUND(I174*H174,2)</f>
        <v>388.30000000000001</v>
      </c>
      <c r="K174" s="219"/>
      <c r="L174" s="36"/>
      <c r="M174" s="220" t="s">
        <v>1</v>
      </c>
      <c r="N174" s="221" t="s">
        <v>39</v>
      </c>
      <c r="O174" s="222">
        <v>0.219</v>
      </c>
      <c r="P174" s="222">
        <f>O174*H174</f>
        <v>1.2044999999999999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4" t="s">
        <v>133</v>
      </c>
      <c r="AT174" s="224" t="s">
        <v>129</v>
      </c>
      <c r="AU174" s="224" t="s">
        <v>82</v>
      </c>
      <c r="AY174" s="16" t="s">
        <v>128</v>
      </c>
      <c r="BE174" s="225">
        <f>IF(N174="základní",J174,0)</f>
        <v>388.30000000000001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6" t="s">
        <v>82</v>
      </c>
      <c r="BK174" s="225">
        <f>ROUND(I174*H174,2)</f>
        <v>388.30000000000001</v>
      </c>
      <c r="BL174" s="16" t="s">
        <v>133</v>
      </c>
      <c r="BM174" s="224" t="s">
        <v>690</v>
      </c>
    </row>
    <row r="175" s="2" customFormat="1">
      <c r="A175" s="33"/>
      <c r="B175" s="34"/>
      <c r="C175" s="35"/>
      <c r="D175" s="226" t="s">
        <v>135</v>
      </c>
      <c r="E175" s="35"/>
      <c r="F175" s="227" t="s">
        <v>593</v>
      </c>
      <c r="G175" s="35"/>
      <c r="H175" s="35"/>
      <c r="I175" s="35"/>
      <c r="J175" s="35"/>
      <c r="K175" s="35"/>
      <c r="L175" s="36"/>
      <c r="M175" s="228"/>
      <c r="N175" s="229"/>
      <c r="O175" s="85"/>
      <c r="P175" s="85"/>
      <c r="Q175" s="85"/>
      <c r="R175" s="85"/>
      <c r="S175" s="85"/>
      <c r="T175" s="86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135</v>
      </c>
      <c r="AU175" s="16" t="s">
        <v>82</v>
      </c>
    </row>
    <row r="176" s="2" customFormat="1" ht="16.5" customHeight="1">
      <c r="A176" s="33"/>
      <c r="B176" s="34"/>
      <c r="C176" s="240" t="s">
        <v>260</v>
      </c>
      <c r="D176" s="240" t="s">
        <v>234</v>
      </c>
      <c r="E176" s="241" t="s">
        <v>594</v>
      </c>
      <c r="F176" s="242" t="s">
        <v>595</v>
      </c>
      <c r="G176" s="243" t="s">
        <v>164</v>
      </c>
      <c r="H176" s="244">
        <v>0.55000000000000004</v>
      </c>
      <c r="I176" s="245">
        <v>1290</v>
      </c>
      <c r="J176" s="245">
        <f>ROUND(I176*H176,2)</f>
        <v>709.5</v>
      </c>
      <c r="K176" s="246"/>
      <c r="L176" s="247"/>
      <c r="M176" s="248" t="s">
        <v>1</v>
      </c>
      <c r="N176" s="249" t="s">
        <v>39</v>
      </c>
      <c r="O176" s="222">
        <v>0</v>
      </c>
      <c r="P176" s="222">
        <f>O176*H176</f>
        <v>0</v>
      </c>
      <c r="Q176" s="222">
        <v>0.20000000000000001</v>
      </c>
      <c r="R176" s="222">
        <f>Q176*H176</f>
        <v>0.11000000000000001</v>
      </c>
      <c r="S176" s="222">
        <v>0</v>
      </c>
      <c r="T176" s="22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4" t="s">
        <v>167</v>
      </c>
      <c r="AT176" s="224" t="s">
        <v>234</v>
      </c>
      <c r="AU176" s="224" t="s">
        <v>82</v>
      </c>
      <c r="AY176" s="16" t="s">
        <v>128</v>
      </c>
      <c r="BE176" s="225">
        <f>IF(N176="základní",J176,0)</f>
        <v>709.5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6" t="s">
        <v>82</v>
      </c>
      <c r="BK176" s="225">
        <f>ROUND(I176*H176,2)</f>
        <v>709.5</v>
      </c>
      <c r="BL176" s="16" t="s">
        <v>133</v>
      </c>
      <c r="BM176" s="224" t="s">
        <v>691</v>
      </c>
    </row>
    <row r="177" s="2" customFormat="1">
      <c r="A177" s="33"/>
      <c r="B177" s="34"/>
      <c r="C177" s="35"/>
      <c r="D177" s="226" t="s">
        <v>135</v>
      </c>
      <c r="E177" s="35"/>
      <c r="F177" s="227" t="s">
        <v>595</v>
      </c>
      <c r="G177" s="35"/>
      <c r="H177" s="35"/>
      <c r="I177" s="35"/>
      <c r="J177" s="35"/>
      <c r="K177" s="35"/>
      <c r="L177" s="36"/>
      <c r="M177" s="228"/>
      <c r="N177" s="229"/>
      <c r="O177" s="85"/>
      <c r="P177" s="85"/>
      <c r="Q177" s="85"/>
      <c r="R177" s="85"/>
      <c r="S177" s="85"/>
      <c r="T177" s="86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135</v>
      </c>
      <c r="AU177" s="16" t="s">
        <v>82</v>
      </c>
    </row>
    <row r="178" s="13" customFormat="1">
      <c r="A178" s="13"/>
      <c r="B178" s="230"/>
      <c r="C178" s="231"/>
      <c r="D178" s="226" t="s">
        <v>188</v>
      </c>
      <c r="E178" s="232" t="s">
        <v>1</v>
      </c>
      <c r="F178" s="233" t="s">
        <v>692</v>
      </c>
      <c r="G178" s="231"/>
      <c r="H178" s="234">
        <v>0.55000000000000004</v>
      </c>
      <c r="I178" s="231"/>
      <c r="J178" s="231"/>
      <c r="K178" s="231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188</v>
      </c>
      <c r="AU178" s="239" t="s">
        <v>82</v>
      </c>
      <c r="AV178" s="13" t="s">
        <v>84</v>
      </c>
      <c r="AW178" s="13" t="s">
        <v>29</v>
      </c>
      <c r="AX178" s="13" t="s">
        <v>82</v>
      </c>
      <c r="AY178" s="239" t="s">
        <v>128</v>
      </c>
    </row>
    <row r="179" s="2" customFormat="1" ht="16.5" customHeight="1">
      <c r="A179" s="33"/>
      <c r="B179" s="34"/>
      <c r="C179" s="213" t="s">
        <v>265</v>
      </c>
      <c r="D179" s="213" t="s">
        <v>129</v>
      </c>
      <c r="E179" s="214" t="s">
        <v>597</v>
      </c>
      <c r="F179" s="215" t="s">
        <v>598</v>
      </c>
      <c r="G179" s="216" t="s">
        <v>164</v>
      </c>
      <c r="H179" s="217">
        <v>0.22</v>
      </c>
      <c r="I179" s="218">
        <v>415</v>
      </c>
      <c r="J179" s="218">
        <f>ROUND(I179*H179,2)</f>
        <v>91.299999999999997</v>
      </c>
      <c r="K179" s="219"/>
      <c r="L179" s="36"/>
      <c r="M179" s="220" t="s">
        <v>1</v>
      </c>
      <c r="N179" s="221" t="s">
        <v>39</v>
      </c>
      <c r="O179" s="222">
        <v>1.196</v>
      </c>
      <c r="P179" s="222">
        <f>O179*H179</f>
        <v>0.26311999999999997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24" t="s">
        <v>133</v>
      </c>
      <c r="AT179" s="224" t="s">
        <v>129</v>
      </c>
      <c r="AU179" s="224" t="s">
        <v>82</v>
      </c>
      <c r="AY179" s="16" t="s">
        <v>128</v>
      </c>
      <c r="BE179" s="225">
        <f>IF(N179="základní",J179,0)</f>
        <v>91.299999999999997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6" t="s">
        <v>82</v>
      </c>
      <c r="BK179" s="225">
        <f>ROUND(I179*H179,2)</f>
        <v>91.299999999999997</v>
      </c>
      <c r="BL179" s="16" t="s">
        <v>133</v>
      </c>
      <c r="BM179" s="224" t="s">
        <v>693</v>
      </c>
    </row>
    <row r="180" s="2" customFormat="1">
      <c r="A180" s="33"/>
      <c r="B180" s="34"/>
      <c r="C180" s="35"/>
      <c r="D180" s="226" t="s">
        <v>135</v>
      </c>
      <c r="E180" s="35"/>
      <c r="F180" s="227" t="s">
        <v>600</v>
      </c>
      <c r="G180" s="35"/>
      <c r="H180" s="35"/>
      <c r="I180" s="35"/>
      <c r="J180" s="35"/>
      <c r="K180" s="35"/>
      <c r="L180" s="36"/>
      <c r="M180" s="228"/>
      <c r="N180" s="229"/>
      <c r="O180" s="85"/>
      <c r="P180" s="85"/>
      <c r="Q180" s="85"/>
      <c r="R180" s="85"/>
      <c r="S180" s="85"/>
      <c r="T180" s="86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135</v>
      </c>
      <c r="AU180" s="16" t="s">
        <v>82</v>
      </c>
    </row>
    <row r="181" s="2" customFormat="1" ht="21.75" customHeight="1">
      <c r="A181" s="33"/>
      <c r="B181" s="34"/>
      <c r="C181" s="213" t="s">
        <v>270</v>
      </c>
      <c r="D181" s="213" t="s">
        <v>129</v>
      </c>
      <c r="E181" s="214" t="s">
        <v>601</v>
      </c>
      <c r="F181" s="215" t="s">
        <v>602</v>
      </c>
      <c r="G181" s="216" t="s">
        <v>164</v>
      </c>
      <c r="H181" s="217">
        <v>0.22</v>
      </c>
      <c r="I181" s="218">
        <v>337</v>
      </c>
      <c r="J181" s="218">
        <f>ROUND(I181*H181,2)</f>
        <v>74.140000000000001</v>
      </c>
      <c r="K181" s="219"/>
      <c r="L181" s="36"/>
      <c r="M181" s="220" t="s">
        <v>1</v>
      </c>
      <c r="N181" s="221" t="s">
        <v>39</v>
      </c>
      <c r="O181" s="222">
        <v>0.45200000000000001</v>
      </c>
      <c r="P181" s="222">
        <f>O181*H181</f>
        <v>0.099440000000000001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24" t="s">
        <v>133</v>
      </c>
      <c r="AT181" s="224" t="s">
        <v>129</v>
      </c>
      <c r="AU181" s="224" t="s">
        <v>82</v>
      </c>
      <c r="AY181" s="16" t="s">
        <v>128</v>
      </c>
      <c r="BE181" s="225">
        <f>IF(N181="základní",J181,0)</f>
        <v>74.140000000000001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6" t="s">
        <v>82</v>
      </c>
      <c r="BK181" s="225">
        <f>ROUND(I181*H181,2)</f>
        <v>74.140000000000001</v>
      </c>
      <c r="BL181" s="16" t="s">
        <v>133</v>
      </c>
      <c r="BM181" s="224" t="s">
        <v>694</v>
      </c>
    </row>
    <row r="182" s="2" customFormat="1">
      <c r="A182" s="33"/>
      <c r="B182" s="34"/>
      <c r="C182" s="35"/>
      <c r="D182" s="226" t="s">
        <v>135</v>
      </c>
      <c r="E182" s="35"/>
      <c r="F182" s="227" t="s">
        <v>604</v>
      </c>
      <c r="G182" s="35"/>
      <c r="H182" s="35"/>
      <c r="I182" s="35"/>
      <c r="J182" s="35"/>
      <c r="K182" s="35"/>
      <c r="L182" s="36"/>
      <c r="M182" s="228"/>
      <c r="N182" s="229"/>
      <c r="O182" s="85"/>
      <c r="P182" s="85"/>
      <c r="Q182" s="85"/>
      <c r="R182" s="85"/>
      <c r="S182" s="85"/>
      <c r="T182" s="86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135</v>
      </c>
      <c r="AU182" s="16" t="s">
        <v>82</v>
      </c>
    </row>
    <row r="183" s="2" customFormat="1" ht="21.75" customHeight="1">
      <c r="A183" s="33"/>
      <c r="B183" s="34"/>
      <c r="C183" s="213" t="s">
        <v>276</v>
      </c>
      <c r="D183" s="213" t="s">
        <v>129</v>
      </c>
      <c r="E183" s="214" t="s">
        <v>605</v>
      </c>
      <c r="F183" s="215" t="s">
        <v>606</v>
      </c>
      <c r="G183" s="216" t="s">
        <v>164</v>
      </c>
      <c r="H183" s="217">
        <v>1.1000000000000001</v>
      </c>
      <c r="I183" s="218">
        <v>20.399999999999999</v>
      </c>
      <c r="J183" s="218">
        <f>ROUND(I183*H183,2)</f>
        <v>22.440000000000001</v>
      </c>
      <c r="K183" s="219"/>
      <c r="L183" s="36"/>
      <c r="M183" s="220" t="s">
        <v>1</v>
      </c>
      <c r="N183" s="221" t="s">
        <v>39</v>
      </c>
      <c r="O183" s="222">
        <v>0.028000000000000001</v>
      </c>
      <c r="P183" s="222">
        <f>O183*H183</f>
        <v>0.030800000000000004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4" t="s">
        <v>133</v>
      </c>
      <c r="AT183" s="224" t="s">
        <v>129</v>
      </c>
      <c r="AU183" s="224" t="s">
        <v>82</v>
      </c>
      <c r="AY183" s="16" t="s">
        <v>128</v>
      </c>
      <c r="BE183" s="225">
        <f>IF(N183="základní",J183,0)</f>
        <v>22.440000000000001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6" t="s">
        <v>82</v>
      </c>
      <c r="BK183" s="225">
        <f>ROUND(I183*H183,2)</f>
        <v>22.440000000000001</v>
      </c>
      <c r="BL183" s="16" t="s">
        <v>133</v>
      </c>
      <c r="BM183" s="224" t="s">
        <v>695</v>
      </c>
    </row>
    <row r="184" s="2" customFormat="1">
      <c r="A184" s="33"/>
      <c r="B184" s="34"/>
      <c r="C184" s="35"/>
      <c r="D184" s="226" t="s">
        <v>135</v>
      </c>
      <c r="E184" s="35"/>
      <c r="F184" s="227" t="s">
        <v>608</v>
      </c>
      <c r="G184" s="35"/>
      <c r="H184" s="35"/>
      <c r="I184" s="35"/>
      <c r="J184" s="35"/>
      <c r="K184" s="35"/>
      <c r="L184" s="36"/>
      <c r="M184" s="228"/>
      <c r="N184" s="229"/>
      <c r="O184" s="85"/>
      <c r="P184" s="85"/>
      <c r="Q184" s="85"/>
      <c r="R184" s="85"/>
      <c r="S184" s="85"/>
      <c r="T184" s="86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135</v>
      </c>
      <c r="AU184" s="16" t="s">
        <v>82</v>
      </c>
    </row>
    <row r="185" s="13" customFormat="1">
      <c r="A185" s="13"/>
      <c r="B185" s="230"/>
      <c r="C185" s="231"/>
      <c r="D185" s="226" t="s">
        <v>188</v>
      </c>
      <c r="E185" s="232" t="s">
        <v>1</v>
      </c>
      <c r="F185" s="233" t="s">
        <v>696</v>
      </c>
      <c r="G185" s="231"/>
      <c r="H185" s="234">
        <v>1.1000000000000001</v>
      </c>
      <c r="I185" s="231"/>
      <c r="J185" s="231"/>
      <c r="K185" s="231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188</v>
      </c>
      <c r="AU185" s="239" t="s">
        <v>82</v>
      </c>
      <c r="AV185" s="13" t="s">
        <v>84</v>
      </c>
      <c r="AW185" s="13" t="s">
        <v>29</v>
      </c>
      <c r="AX185" s="13" t="s">
        <v>82</v>
      </c>
      <c r="AY185" s="239" t="s">
        <v>128</v>
      </c>
    </row>
    <row r="186" s="2" customFormat="1" ht="21.75" customHeight="1">
      <c r="A186" s="33"/>
      <c r="B186" s="34"/>
      <c r="C186" s="240" t="s">
        <v>281</v>
      </c>
      <c r="D186" s="240" t="s">
        <v>234</v>
      </c>
      <c r="E186" s="241" t="s">
        <v>587</v>
      </c>
      <c r="F186" s="242" t="s">
        <v>588</v>
      </c>
      <c r="G186" s="243" t="s">
        <v>132</v>
      </c>
      <c r="H186" s="244">
        <v>44</v>
      </c>
      <c r="I186" s="245">
        <v>102</v>
      </c>
      <c r="J186" s="245">
        <f>ROUND(I186*H186,2)</f>
        <v>4488</v>
      </c>
      <c r="K186" s="246"/>
      <c r="L186" s="247"/>
      <c r="M186" s="248" t="s">
        <v>1</v>
      </c>
      <c r="N186" s="249" t="s">
        <v>39</v>
      </c>
      <c r="O186" s="222">
        <v>0</v>
      </c>
      <c r="P186" s="222">
        <f>O186*H186</f>
        <v>0</v>
      </c>
      <c r="Q186" s="222">
        <v>0.0047200000000000002</v>
      </c>
      <c r="R186" s="222">
        <f>Q186*H186</f>
        <v>0.20768</v>
      </c>
      <c r="S186" s="222">
        <v>0</v>
      </c>
      <c r="T186" s="22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4" t="s">
        <v>167</v>
      </c>
      <c r="AT186" s="224" t="s">
        <v>234</v>
      </c>
      <c r="AU186" s="224" t="s">
        <v>82</v>
      </c>
      <c r="AY186" s="16" t="s">
        <v>128</v>
      </c>
      <c r="BE186" s="225">
        <f>IF(N186="základní",J186,0)</f>
        <v>4488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6" t="s">
        <v>82</v>
      </c>
      <c r="BK186" s="225">
        <f>ROUND(I186*H186,2)</f>
        <v>4488</v>
      </c>
      <c r="BL186" s="16" t="s">
        <v>133</v>
      </c>
      <c r="BM186" s="224" t="s">
        <v>697</v>
      </c>
    </row>
    <row r="187" s="2" customFormat="1">
      <c r="A187" s="33"/>
      <c r="B187" s="34"/>
      <c r="C187" s="35"/>
      <c r="D187" s="226" t="s">
        <v>135</v>
      </c>
      <c r="E187" s="35"/>
      <c r="F187" s="227" t="s">
        <v>588</v>
      </c>
      <c r="G187" s="35"/>
      <c r="H187" s="35"/>
      <c r="I187" s="35"/>
      <c r="J187" s="35"/>
      <c r="K187" s="35"/>
      <c r="L187" s="36"/>
      <c r="M187" s="228"/>
      <c r="N187" s="229"/>
      <c r="O187" s="85"/>
      <c r="P187" s="85"/>
      <c r="Q187" s="85"/>
      <c r="R187" s="85"/>
      <c r="S187" s="85"/>
      <c r="T187" s="86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135</v>
      </c>
      <c r="AU187" s="16" t="s">
        <v>82</v>
      </c>
    </row>
    <row r="188" s="12" customFormat="1" ht="25.92" customHeight="1">
      <c r="A188" s="12"/>
      <c r="B188" s="200"/>
      <c r="C188" s="201"/>
      <c r="D188" s="202" t="s">
        <v>73</v>
      </c>
      <c r="E188" s="203" t="s">
        <v>141</v>
      </c>
      <c r="F188" s="203" t="s">
        <v>259</v>
      </c>
      <c r="G188" s="201"/>
      <c r="H188" s="201"/>
      <c r="I188" s="201"/>
      <c r="J188" s="204">
        <f>BK188</f>
        <v>896444.70999999996</v>
      </c>
      <c r="K188" s="201"/>
      <c r="L188" s="205"/>
      <c r="M188" s="206"/>
      <c r="N188" s="207"/>
      <c r="O188" s="207"/>
      <c r="P188" s="208">
        <f>P189+SUM(P190:P195)</f>
        <v>954.10754300000008</v>
      </c>
      <c r="Q188" s="207"/>
      <c r="R188" s="208">
        <f>R189+SUM(R190:R195)</f>
        <v>354.81664817000001</v>
      </c>
      <c r="S188" s="207"/>
      <c r="T188" s="209">
        <f>T189+SUM(T190:T195)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82</v>
      </c>
      <c r="AT188" s="211" t="s">
        <v>73</v>
      </c>
      <c r="AU188" s="211" t="s">
        <v>74</v>
      </c>
      <c r="AY188" s="210" t="s">
        <v>128</v>
      </c>
      <c r="BK188" s="212">
        <f>BK189+SUM(BK190:BK195)</f>
        <v>896444.70999999996</v>
      </c>
    </row>
    <row r="189" s="2" customFormat="1" ht="21.75" customHeight="1">
      <c r="A189" s="33"/>
      <c r="B189" s="34"/>
      <c r="C189" s="213" t="s">
        <v>286</v>
      </c>
      <c r="D189" s="213" t="s">
        <v>129</v>
      </c>
      <c r="E189" s="214" t="s">
        <v>261</v>
      </c>
      <c r="F189" s="215" t="s">
        <v>262</v>
      </c>
      <c r="G189" s="216" t="s">
        <v>164</v>
      </c>
      <c r="H189" s="217">
        <v>9.7590000000000003</v>
      </c>
      <c r="I189" s="218">
        <v>5660</v>
      </c>
      <c r="J189" s="218">
        <f>ROUND(I189*H189,2)</f>
        <v>55235.940000000002</v>
      </c>
      <c r="K189" s="219"/>
      <c r="L189" s="36"/>
      <c r="M189" s="220" t="s">
        <v>1</v>
      </c>
      <c r="N189" s="221" t="s">
        <v>39</v>
      </c>
      <c r="O189" s="222">
        <v>4.5910000000000002</v>
      </c>
      <c r="P189" s="222">
        <f>O189*H189</f>
        <v>44.803569000000003</v>
      </c>
      <c r="Q189" s="222">
        <v>2.8089400000000002</v>
      </c>
      <c r="R189" s="222">
        <f>Q189*H189</f>
        <v>27.412445460000004</v>
      </c>
      <c r="S189" s="222">
        <v>0</v>
      </c>
      <c r="T189" s="22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24" t="s">
        <v>133</v>
      </c>
      <c r="AT189" s="224" t="s">
        <v>129</v>
      </c>
      <c r="AU189" s="224" t="s">
        <v>82</v>
      </c>
      <c r="AY189" s="16" t="s">
        <v>128</v>
      </c>
      <c r="BE189" s="225">
        <f>IF(N189="základní",J189,0)</f>
        <v>55235.940000000002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6" t="s">
        <v>82</v>
      </c>
      <c r="BK189" s="225">
        <f>ROUND(I189*H189,2)</f>
        <v>55235.940000000002</v>
      </c>
      <c r="BL189" s="16" t="s">
        <v>133</v>
      </c>
      <c r="BM189" s="224" t="s">
        <v>698</v>
      </c>
    </row>
    <row r="190" s="2" customFormat="1">
      <c r="A190" s="33"/>
      <c r="B190" s="34"/>
      <c r="C190" s="35"/>
      <c r="D190" s="226" t="s">
        <v>135</v>
      </c>
      <c r="E190" s="35"/>
      <c r="F190" s="227" t="s">
        <v>264</v>
      </c>
      <c r="G190" s="35"/>
      <c r="H190" s="35"/>
      <c r="I190" s="35"/>
      <c r="J190" s="35"/>
      <c r="K190" s="35"/>
      <c r="L190" s="36"/>
      <c r="M190" s="228"/>
      <c r="N190" s="229"/>
      <c r="O190" s="85"/>
      <c r="P190" s="85"/>
      <c r="Q190" s="85"/>
      <c r="R190" s="85"/>
      <c r="S190" s="85"/>
      <c r="T190" s="86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135</v>
      </c>
      <c r="AU190" s="16" t="s">
        <v>82</v>
      </c>
    </row>
    <row r="191" s="2" customFormat="1" ht="21.75" customHeight="1">
      <c r="A191" s="33"/>
      <c r="B191" s="34"/>
      <c r="C191" s="213" t="s">
        <v>295</v>
      </c>
      <c r="D191" s="213" t="s">
        <v>129</v>
      </c>
      <c r="E191" s="214" t="s">
        <v>266</v>
      </c>
      <c r="F191" s="215" t="s">
        <v>267</v>
      </c>
      <c r="G191" s="216" t="s">
        <v>153</v>
      </c>
      <c r="H191" s="217">
        <v>178.40000000000001</v>
      </c>
      <c r="I191" s="218">
        <v>1230</v>
      </c>
      <c r="J191" s="218">
        <f>ROUND(I191*H191,2)</f>
        <v>219432</v>
      </c>
      <c r="K191" s="219"/>
      <c r="L191" s="36"/>
      <c r="M191" s="220" t="s">
        <v>1</v>
      </c>
      <c r="N191" s="221" t="s">
        <v>39</v>
      </c>
      <c r="O191" s="222">
        <v>1.895</v>
      </c>
      <c r="P191" s="222">
        <f>O191*H191</f>
        <v>338.06800000000004</v>
      </c>
      <c r="Q191" s="222">
        <v>0.00726</v>
      </c>
      <c r="R191" s="222">
        <f>Q191*H191</f>
        <v>1.2951840000000001</v>
      </c>
      <c r="S191" s="222">
        <v>0</v>
      </c>
      <c r="T191" s="223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24" t="s">
        <v>133</v>
      </c>
      <c r="AT191" s="224" t="s">
        <v>129</v>
      </c>
      <c r="AU191" s="224" t="s">
        <v>82</v>
      </c>
      <c r="AY191" s="16" t="s">
        <v>128</v>
      </c>
      <c r="BE191" s="225">
        <f>IF(N191="základní",J191,0)</f>
        <v>219432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82</v>
      </c>
      <c r="BK191" s="225">
        <f>ROUND(I191*H191,2)</f>
        <v>219432</v>
      </c>
      <c r="BL191" s="16" t="s">
        <v>133</v>
      </c>
      <c r="BM191" s="224" t="s">
        <v>699</v>
      </c>
    </row>
    <row r="192" s="2" customFormat="1">
      <c r="A192" s="33"/>
      <c r="B192" s="34"/>
      <c r="C192" s="35"/>
      <c r="D192" s="226" t="s">
        <v>135</v>
      </c>
      <c r="E192" s="35"/>
      <c r="F192" s="227" t="s">
        <v>269</v>
      </c>
      <c r="G192" s="35"/>
      <c r="H192" s="35"/>
      <c r="I192" s="35"/>
      <c r="J192" s="35"/>
      <c r="K192" s="35"/>
      <c r="L192" s="36"/>
      <c r="M192" s="228"/>
      <c r="N192" s="229"/>
      <c r="O192" s="85"/>
      <c r="P192" s="85"/>
      <c r="Q192" s="85"/>
      <c r="R192" s="85"/>
      <c r="S192" s="85"/>
      <c r="T192" s="86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135</v>
      </c>
      <c r="AU192" s="16" t="s">
        <v>82</v>
      </c>
    </row>
    <row r="193" s="2" customFormat="1" ht="21.75" customHeight="1">
      <c r="A193" s="33"/>
      <c r="B193" s="34"/>
      <c r="C193" s="213" t="s">
        <v>300</v>
      </c>
      <c r="D193" s="213" t="s">
        <v>129</v>
      </c>
      <c r="E193" s="214" t="s">
        <v>271</v>
      </c>
      <c r="F193" s="215" t="s">
        <v>272</v>
      </c>
      <c r="G193" s="216" t="s">
        <v>153</v>
      </c>
      <c r="H193" s="217">
        <v>178.40000000000001</v>
      </c>
      <c r="I193" s="218">
        <v>354</v>
      </c>
      <c r="J193" s="218">
        <f>ROUND(I193*H193,2)</f>
        <v>63153.599999999999</v>
      </c>
      <c r="K193" s="219"/>
      <c r="L193" s="36"/>
      <c r="M193" s="220" t="s">
        <v>1</v>
      </c>
      <c r="N193" s="221" t="s">
        <v>39</v>
      </c>
      <c r="O193" s="222">
        <v>0.628</v>
      </c>
      <c r="P193" s="222">
        <f>O193*H193</f>
        <v>112.0352</v>
      </c>
      <c r="Q193" s="222">
        <v>0.00085999999999999998</v>
      </c>
      <c r="R193" s="222">
        <f>Q193*H193</f>
        <v>0.15342400000000001</v>
      </c>
      <c r="S193" s="222">
        <v>0</v>
      </c>
      <c r="T193" s="223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4" t="s">
        <v>133</v>
      </c>
      <c r="AT193" s="224" t="s">
        <v>129</v>
      </c>
      <c r="AU193" s="224" t="s">
        <v>82</v>
      </c>
      <c r="AY193" s="16" t="s">
        <v>128</v>
      </c>
      <c r="BE193" s="225">
        <f>IF(N193="základní",J193,0)</f>
        <v>63153.599999999999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6" t="s">
        <v>82</v>
      </c>
      <c r="BK193" s="225">
        <f>ROUND(I193*H193,2)</f>
        <v>63153.599999999999</v>
      </c>
      <c r="BL193" s="16" t="s">
        <v>133</v>
      </c>
      <c r="BM193" s="224" t="s">
        <v>700</v>
      </c>
    </row>
    <row r="194" s="2" customFormat="1">
      <c r="A194" s="33"/>
      <c r="B194" s="34"/>
      <c r="C194" s="35"/>
      <c r="D194" s="226" t="s">
        <v>135</v>
      </c>
      <c r="E194" s="35"/>
      <c r="F194" s="227" t="s">
        <v>274</v>
      </c>
      <c r="G194" s="35"/>
      <c r="H194" s="35"/>
      <c r="I194" s="35"/>
      <c r="J194" s="35"/>
      <c r="K194" s="35"/>
      <c r="L194" s="36"/>
      <c r="M194" s="228"/>
      <c r="N194" s="229"/>
      <c r="O194" s="85"/>
      <c r="P194" s="85"/>
      <c r="Q194" s="85"/>
      <c r="R194" s="85"/>
      <c r="S194" s="85"/>
      <c r="T194" s="86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135</v>
      </c>
      <c r="AU194" s="16" t="s">
        <v>82</v>
      </c>
    </row>
    <row r="195" s="12" customFormat="1" ht="22.8" customHeight="1">
      <c r="A195" s="12"/>
      <c r="B195" s="200"/>
      <c r="C195" s="201"/>
      <c r="D195" s="202" t="s">
        <v>73</v>
      </c>
      <c r="E195" s="260" t="s">
        <v>133</v>
      </c>
      <c r="F195" s="260" t="s">
        <v>275</v>
      </c>
      <c r="G195" s="201"/>
      <c r="H195" s="201"/>
      <c r="I195" s="201"/>
      <c r="J195" s="261">
        <f>BK195</f>
        <v>558623.17000000004</v>
      </c>
      <c r="K195" s="201"/>
      <c r="L195" s="205"/>
      <c r="M195" s="206"/>
      <c r="N195" s="207"/>
      <c r="O195" s="207"/>
      <c r="P195" s="208">
        <f>SUM(P196:P220)</f>
        <v>459.20077400000002</v>
      </c>
      <c r="Q195" s="207"/>
      <c r="R195" s="208">
        <f>SUM(R196:R220)</f>
        <v>325.95559471000001</v>
      </c>
      <c r="S195" s="207"/>
      <c r="T195" s="209">
        <f>SUM(T196:T220)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82</v>
      </c>
      <c r="AT195" s="211" t="s">
        <v>73</v>
      </c>
      <c r="AU195" s="211" t="s">
        <v>82</v>
      </c>
      <c r="AY195" s="210" t="s">
        <v>128</v>
      </c>
      <c r="BK195" s="212">
        <f>SUM(BK196:BK220)</f>
        <v>558623.17000000004</v>
      </c>
    </row>
    <row r="196" s="2" customFormat="1" ht="16.5" customHeight="1">
      <c r="A196" s="33"/>
      <c r="B196" s="34"/>
      <c r="C196" s="213" t="s">
        <v>306</v>
      </c>
      <c r="D196" s="213" t="s">
        <v>129</v>
      </c>
      <c r="E196" s="214" t="s">
        <v>613</v>
      </c>
      <c r="F196" s="215" t="s">
        <v>614</v>
      </c>
      <c r="G196" s="216" t="s">
        <v>164</v>
      </c>
      <c r="H196" s="217">
        <v>16.027999999999999</v>
      </c>
      <c r="I196" s="218">
        <v>2790</v>
      </c>
      <c r="J196" s="218">
        <f>ROUND(I196*H196,2)</f>
        <v>44718.120000000003</v>
      </c>
      <c r="K196" s="219"/>
      <c r="L196" s="36"/>
      <c r="M196" s="220" t="s">
        <v>1</v>
      </c>
      <c r="N196" s="221" t="s">
        <v>39</v>
      </c>
      <c r="O196" s="222">
        <v>0.58399999999999996</v>
      </c>
      <c r="P196" s="222">
        <f>O196*H196</f>
        <v>9.3603519999999989</v>
      </c>
      <c r="Q196" s="222">
        <v>2.2563399999999998</v>
      </c>
      <c r="R196" s="222">
        <f>Q196*H196</f>
        <v>36.164617519999993</v>
      </c>
      <c r="S196" s="222">
        <v>0</v>
      </c>
      <c r="T196" s="223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24" t="s">
        <v>175</v>
      </c>
      <c r="AT196" s="224" t="s">
        <v>129</v>
      </c>
      <c r="AU196" s="224" t="s">
        <v>84</v>
      </c>
      <c r="AY196" s="16" t="s">
        <v>128</v>
      </c>
      <c r="BE196" s="225">
        <f>IF(N196="základní",J196,0)</f>
        <v>44718.120000000003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6" t="s">
        <v>82</v>
      </c>
      <c r="BK196" s="225">
        <f>ROUND(I196*H196,2)</f>
        <v>44718.120000000003</v>
      </c>
      <c r="BL196" s="16" t="s">
        <v>175</v>
      </c>
      <c r="BM196" s="224" t="s">
        <v>701</v>
      </c>
    </row>
    <row r="197" s="2" customFormat="1">
      <c r="A197" s="33"/>
      <c r="B197" s="34"/>
      <c r="C197" s="35"/>
      <c r="D197" s="226" t="s">
        <v>135</v>
      </c>
      <c r="E197" s="35"/>
      <c r="F197" s="227" t="s">
        <v>616</v>
      </c>
      <c r="G197" s="35"/>
      <c r="H197" s="35"/>
      <c r="I197" s="35"/>
      <c r="J197" s="35"/>
      <c r="K197" s="35"/>
      <c r="L197" s="36"/>
      <c r="M197" s="228"/>
      <c r="N197" s="229"/>
      <c r="O197" s="85"/>
      <c r="P197" s="85"/>
      <c r="Q197" s="85"/>
      <c r="R197" s="85"/>
      <c r="S197" s="85"/>
      <c r="T197" s="86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135</v>
      </c>
      <c r="AU197" s="16" t="s">
        <v>84</v>
      </c>
    </row>
    <row r="198" s="13" customFormat="1">
      <c r="A198" s="13"/>
      <c r="B198" s="230"/>
      <c r="C198" s="231"/>
      <c r="D198" s="226" t="s">
        <v>188</v>
      </c>
      <c r="E198" s="232" t="s">
        <v>1</v>
      </c>
      <c r="F198" s="233" t="s">
        <v>702</v>
      </c>
      <c r="G198" s="231"/>
      <c r="H198" s="234">
        <v>0.58799999999999997</v>
      </c>
      <c r="I198" s="231"/>
      <c r="J198" s="231"/>
      <c r="K198" s="231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188</v>
      </c>
      <c r="AU198" s="239" t="s">
        <v>84</v>
      </c>
      <c r="AV198" s="13" t="s">
        <v>84</v>
      </c>
      <c r="AW198" s="13" t="s">
        <v>29</v>
      </c>
      <c r="AX198" s="13" t="s">
        <v>74</v>
      </c>
      <c r="AY198" s="239" t="s">
        <v>128</v>
      </c>
    </row>
    <row r="199" s="13" customFormat="1">
      <c r="A199" s="13"/>
      <c r="B199" s="230"/>
      <c r="C199" s="231"/>
      <c r="D199" s="226" t="s">
        <v>188</v>
      </c>
      <c r="E199" s="232" t="s">
        <v>1</v>
      </c>
      <c r="F199" s="233" t="s">
        <v>703</v>
      </c>
      <c r="G199" s="231"/>
      <c r="H199" s="234">
        <v>15.44</v>
      </c>
      <c r="I199" s="231"/>
      <c r="J199" s="231"/>
      <c r="K199" s="231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188</v>
      </c>
      <c r="AU199" s="239" t="s">
        <v>84</v>
      </c>
      <c r="AV199" s="13" t="s">
        <v>84</v>
      </c>
      <c r="AW199" s="13" t="s">
        <v>29</v>
      </c>
      <c r="AX199" s="13" t="s">
        <v>74</v>
      </c>
      <c r="AY199" s="239" t="s">
        <v>128</v>
      </c>
    </row>
    <row r="200" s="14" customFormat="1">
      <c r="A200" s="14"/>
      <c r="B200" s="250"/>
      <c r="C200" s="251"/>
      <c r="D200" s="226" t="s">
        <v>188</v>
      </c>
      <c r="E200" s="252" t="s">
        <v>1</v>
      </c>
      <c r="F200" s="253" t="s">
        <v>294</v>
      </c>
      <c r="G200" s="251"/>
      <c r="H200" s="254">
        <v>16.027999999999999</v>
      </c>
      <c r="I200" s="251"/>
      <c r="J200" s="251"/>
      <c r="K200" s="251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188</v>
      </c>
      <c r="AU200" s="259" t="s">
        <v>84</v>
      </c>
      <c r="AV200" s="14" t="s">
        <v>133</v>
      </c>
      <c r="AW200" s="14" t="s">
        <v>29</v>
      </c>
      <c r="AX200" s="14" t="s">
        <v>82</v>
      </c>
      <c r="AY200" s="259" t="s">
        <v>128</v>
      </c>
    </row>
    <row r="201" s="2" customFormat="1" ht="16.5" customHeight="1">
      <c r="A201" s="33"/>
      <c r="B201" s="34"/>
      <c r="C201" s="213" t="s">
        <v>311</v>
      </c>
      <c r="D201" s="213" t="s">
        <v>129</v>
      </c>
      <c r="E201" s="214" t="s">
        <v>277</v>
      </c>
      <c r="F201" s="215" t="s">
        <v>278</v>
      </c>
      <c r="G201" s="216" t="s">
        <v>164</v>
      </c>
      <c r="H201" s="217">
        <v>25.245000000000001</v>
      </c>
      <c r="I201" s="218">
        <v>3370</v>
      </c>
      <c r="J201" s="218">
        <f>ROUND(I201*H201,2)</f>
        <v>85075.649999999994</v>
      </c>
      <c r="K201" s="219"/>
      <c r="L201" s="36"/>
      <c r="M201" s="220" t="s">
        <v>1</v>
      </c>
      <c r="N201" s="221" t="s">
        <v>39</v>
      </c>
      <c r="O201" s="222">
        <v>0.58399999999999996</v>
      </c>
      <c r="P201" s="222">
        <f>O201*H201</f>
        <v>14.743079999999999</v>
      </c>
      <c r="Q201" s="222">
        <v>2.45329</v>
      </c>
      <c r="R201" s="222">
        <f>Q201*H201</f>
        <v>61.933306049999999</v>
      </c>
      <c r="S201" s="222">
        <v>0</v>
      </c>
      <c r="T201" s="223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4" t="s">
        <v>175</v>
      </c>
      <c r="AT201" s="224" t="s">
        <v>129</v>
      </c>
      <c r="AU201" s="224" t="s">
        <v>84</v>
      </c>
      <c r="AY201" s="16" t="s">
        <v>128</v>
      </c>
      <c r="BE201" s="225">
        <f>IF(N201="základní",J201,0)</f>
        <v>85075.649999999994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6" t="s">
        <v>82</v>
      </c>
      <c r="BK201" s="225">
        <f>ROUND(I201*H201,2)</f>
        <v>85075.649999999994</v>
      </c>
      <c r="BL201" s="16" t="s">
        <v>175</v>
      </c>
      <c r="BM201" s="224" t="s">
        <v>704</v>
      </c>
    </row>
    <row r="202" s="2" customFormat="1">
      <c r="A202" s="33"/>
      <c r="B202" s="34"/>
      <c r="C202" s="35"/>
      <c r="D202" s="226" t="s">
        <v>135</v>
      </c>
      <c r="E202" s="35"/>
      <c r="F202" s="227" t="s">
        <v>280</v>
      </c>
      <c r="G202" s="35"/>
      <c r="H202" s="35"/>
      <c r="I202" s="35"/>
      <c r="J202" s="35"/>
      <c r="K202" s="35"/>
      <c r="L202" s="36"/>
      <c r="M202" s="228"/>
      <c r="N202" s="229"/>
      <c r="O202" s="85"/>
      <c r="P202" s="85"/>
      <c r="Q202" s="85"/>
      <c r="R202" s="85"/>
      <c r="S202" s="85"/>
      <c r="T202" s="86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135</v>
      </c>
      <c r="AU202" s="16" t="s">
        <v>84</v>
      </c>
    </row>
    <row r="203" s="2" customFormat="1" ht="21.75" customHeight="1">
      <c r="A203" s="33"/>
      <c r="B203" s="34"/>
      <c r="C203" s="213" t="s">
        <v>316</v>
      </c>
      <c r="D203" s="213" t="s">
        <v>129</v>
      </c>
      <c r="E203" s="214" t="s">
        <v>282</v>
      </c>
      <c r="F203" s="215" t="s">
        <v>283</v>
      </c>
      <c r="G203" s="216" t="s">
        <v>214</v>
      </c>
      <c r="H203" s="217">
        <v>0.48199999999999998</v>
      </c>
      <c r="I203" s="218">
        <v>29700</v>
      </c>
      <c r="J203" s="218">
        <f>ROUND(I203*H203,2)</f>
        <v>14315.4</v>
      </c>
      <c r="K203" s="219"/>
      <c r="L203" s="36"/>
      <c r="M203" s="220" t="s">
        <v>1</v>
      </c>
      <c r="N203" s="221" t="s">
        <v>39</v>
      </c>
      <c r="O203" s="222">
        <v>15.231</v>
      </c>
      <c r="P203" s="222">
        <f>O203*H203</f>
        <v>7.341342</v>
      </c>
      <c r="Q203" s="222">
        <v>1.06277</v>
      </c>
      <c r="R203" s="222">
        <f>Q203*H203</f>
        <v>0.51225513999999994</v>
      </c>
      <c r="S203" s="222">
        <v>0</v>
      </c>
      <c r="T203" s="223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24" t="s">
        <v>175</v>
      </c>
      <c r="AT203" s="224" t="s">
        <v>129</v>
      </c>
      <c r="AU203" s="224" t="s">
        <v>84</v>
      </c>
      <c r="AY203" s="16" t="s">
        <v>128</v>
      </c>
      <c r="BE203" s="225">
        <f>IF(N203="základní",J203,0)</f>
        <v>14315.4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6" t="s">
        <v>82</v>
      </c>
      <c r="BK203" s="225">
        <f>ROUND(I203*H203,2)</f>
        <v>14315.4</v>
      </c>
      <c r="BL203" s="16" t="s">
        <v>175</v>
      </c>
      <c r="BM203" s="224" t="s">
        <v>705</v>
      </c>
    </row>
    <row r="204" s="2" customFormat="1">
      <c r="A204" s="33"/>
      <c r="B204" s="34"/>
      <c r="C204" s="35"/>
      <c r="D204" s="226" t="s">
        <v>135</v>
      </c>
      <c r="E204" s="35"/>
      <c r="F204" s="227" t="s">
        <v>285</v>
      </c>
      <c r="G204" s="35"/>
      <c r="H204" s="35"/>
      <c r="I204" s="35"/>
      <c r="J204" s="35"/>
      <c r="K204" s="35"/>
      <c r="L204" s="36"/>
      <c r="M204" s="228"/>
      <c r="N204" s="229"/>
      <c r="O204" s="85"/>
      <c r="P204" s="85"/>
      <c r="Q204" s="85"/>
      <c r="R204" s="85"/>
      <c r="S204" s="85"/>
      <c r="T204" s="86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135</v>
      </c>
      <c r="AU204" s="16" t="s">
        <v>84</v>
      </c>
    </row>
    <row r="205" s="2" customFormat="1" ht="21.75" customHeight="1">
      <c r="A205" s="33"/>
      <c r="B205" s="34"/>
      <c r="C205" s="213" t="s">
        <v>321</v>
      </c>
      <c r="D205" s="213" t="s">
        <v>129</v>
      </c>
      <c r="E205" s="214" t="s">
        <v>706</v>
      </c>
      <c r="F205" s="215" t="s">
        <v>707</v>
      </c>
      <c r="G205" s="216" t="s">
        <v>153</v>
      </c>
      <c r="H205" s="217">
        <v>13.800000000000001</v>
      </c>
      <c r="I205" s="218">
        <v>328</v>
      </c>
      <c r="J205" s="218">
        <f>ROUND(I205*H205,2)</f>
        <v>4526.3999999999996</v>
      </c>
      <c r="K205" s="219"/>
      <c r="L205" s="36"/>
      <c r="M205" s="220" t="s">
        <v>1</v>
      </c>
      <c r="N205" s="221" t="s">
        <v>39</v>
      </c>
      <c r="O205" s="222">
        <v>0.16600000000000001</v>
      </c>
      <c r="P205" s="222">
        <f>O205*H205</f>
        <v>2.2908000000000004</v>
      </c>
      <c r="Q205" s="222">
        <v>0.22797999999999999</v>
      </c>
      <c r="R205" s="222">
        <f>Q205*H205</f>
        <v>3.1461239999999999</v>
      </c>
      <c r="S205" s="222">
        <v>0</v>
      </c>
      <c r="T205" s="223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24" t="s">
        <v>175</v>
      </c>
      <c r="AT205" s="224" t="s">
        <v>129</v>
      </c>
      <c r="AU205" s="224" t="s">
        <v>84</v>
      </c>
      <c r="AY205" s="16" t="s">
        <v>128</v>
      </c>
      <c r="BE205" s="225">
        <f>IF(N205="základní",J205,0)</f>
        <v>4526.3999999999996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6" t="s">
        <v>82</v>
      </c>
      <c r="BK205" s="225">
        <f>ROUND(I205*H205,2)</f>
        <v>4526.3999999999996</v>
      </c>
      <c r="BL205" s="16" t="s">
        <v>175</v>
      </c>
      <c r="BM205" s="224" t="s">
        <v>708</v>
      </c>
    </row>
    <row r="206" s="2" customFormat="1">
      <c r="A206" s="33"/>
      <c r="B206" s="34"/>
      <c r="C206" s="35"/>
      <c r="D206" s="226" t="s">
        <v>135</v>
      </c>
      <c r="E206" s="35"/>
      <c r="F206" s="227" t="s">
        <v>709</v>
      </c>
      <c r="G206" s="35"/>
      <c r="H206" s="35"/>
      <c r="I206" s="35"/>
      <c r="J206" s="35"/>
      <c r="K206" s="35"/>
      <c r="L206" s="36"/>
      <c r="M206" s="228"/>
      <c r="N206" s="229"/>
      <c r="O206" s="85"/>
      <c r="P206" s="85"/>
      <c r="Q206" s="85"/>
      <c r="R206" s="85"/>
      <c r="S206" s="85"/>
      <c r="T206" s="86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135</v>
      </c>
      <c r="AU206" s="16" t="s">
        <v>84</v>
      </c>
    </row>
    <row r="207" s="2" customFormat="1" ht="21.75" customHeight="1">
      <c r="A207" s="33"/>
      <c r="B207" s="34"/>
      <c r="C207" s="213" t="s">
        <v>326</v>
      </c>
      <c r="D207" s="213" t="s">
        <v>129</v>
      </c>
      <c r="E207" s="214" t="s">
        <v>287</v>
      </c>
      <c r="F207" s="215" t="s">
        <v>288</v>
      </c>
      <c r="G207" s="216" t="s">
        <v>153</v>
      </c>
      <c r="H207" s="217">
        <v>251.80000000000001</v>
      </c>
      <c r="I207" s="218">
        <v>482</v>
      </c>
      <c r="J207" s="218">
        <f>ROUND(I207*H207,2)</f>
        <v>121367.60000000001</v>
      </c>
      <c r="K207" s="219"/>
      <c r="L207" s="36"/>
      <c r="M207" s="220" t="s">
        <v>1</v>
      </c>
      <c r="N207" s="221" t="s">
        <v>39</v>
      </c>
      <c r="O207" s="222">
        <v>0.23799999999999999</v>
      </c>
      <c r="P207" s="222">
        <f>O207*H207</f>
        <v>59.928400000000003</v>
      </c>
      <c r="Q207" s="222">
        <v>0.34190999999999999</v>
      </c>
      <c r="R207" s="222">
        <f>Q207*H207</f>
        <v>86.092938000000004</v>
      </c>
      <c r="S207" s="222">
        <v>0</v>
      </c>
      <c r="T207" s="223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4" t="s">
        <v>175</v>
      </c>
      <c r="AT207" s="224" t="s">
        <v>129</v>
      </c>
      <c r="AU207" s="224" t="s">
        <v>84</v>
      </c>
      <c r="AY207" s="16" t="s">
        <v>128</v>
      </c>
      <c r="BE207" s="225">
        <f>IF(N207="základní",J207,0)</f>
        <v>121367.60000000001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6" t="s">
        <v>82</v>
      </c>
      <c r="BK207" s="225">
        <f>ROUND(I207*H207,2)</f>
        <v>121367.60000000001</v>
      </c>
      <c r="BL207" s="16" t="s">
        <v>175</v>
      </c>
      <c r="BM207" s="224" t="s">
        <v>710</v>
      </c>
    </row>
    <row r="208" s="2" customFormat="1">
      <c r="A208" s="33"/>
      <c r="B208" s="34"/>
      <c r="C208" s="35"/>
      <c r="D208" s="226" t="s">
        <v>135</v>
      </c>
      <c r="E208" s="35"/>
      <c r="F208" s="227" t="s">
        <v>290</v>
      </c>
      <c r="G208" s="35"/>
      <c r="H208" s="35"/>
      <c r="I208" s="35"/>
      <c r="J208" s="35"/>
      <c r="K208" s="35"/>
      <c r="L208" s="36"/>
      <c r="M208" s="228"/>
      <c r="N208" s="229"/>
      <c r="O208" s="85"/>
      <c r="P208" s="85"/>
      <c r="Q208" s="85"/>
      <c r="R208" s="85"/>
      <c r="S208" s="85"/>
      <c r="T208" s="86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135</v>
      </c>
      <c r="AU208" s="16" t="s">
        <v>84</v>
      </c>
    </row>
    <row r="209" s="13" customFormat="1">
      <c r="A209" s="13"/>
      <c r="B209" s="230"/>
      <c r="C209" s="231"/>
      <c r="D209" s="226" t="s">
        <v>188</v>
      </c>
      <c r="E209" s="232" t="s">
        <v>1</v>
      </c>
      <c r="F209" s="233" t="s">
        <v>291</v>
      </c>
      <c r="G209" s="231"/>
      <c r="H209" s="234">
        <v>12</v>
      </c>
      <c r="I209" s="231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188</v>
      </c>
      <c r="AU209" s="239" t="s">
        <v>84</v>
      </c>
      <c r="AV209" s="13" t="s">
        <v>84</v>
      </c>
      <c r="AW209" s="13" t="s">
        <v>29</v>
      </c>
      <c r="AX209" s="13" t="s">
        <v>74</v>
      </c>
      <c r="AY209" s="239" t="s">
        <v>128</v>
      </c>
    </row>
    <row r="210" s="13" customFormat="1">
      <c r="A210" s="13"/>
      <c r="B210" s="230"/>
      <c r="C210" s="231"/>
      <c r="D210" s="226" t="s">
        <v>188</v>
      </c>
      <c r="E210" s="232" t="s">
        <v>1</v>
      </c>
      <c r="F210" s="233" t="s">
        <v>292</v>
      </c>
      <c r="G210" s="231"/>
      <c r="H210" s="234">
        <v>227.80000000000001</v>
      </c>
      <c r="I210" s="231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188</v>
      </c>
      <c r="AU210" s="239" t="s">
        <v>84</v>
      </c>
      <c r="AV210" s="13" t="s">
        <v>84</v>
      </c>
      <c r="AW210" s="13" t="s">
        <v>29</v>
      </c>
      <c r="AX210" s="13" t="s">
        <v>74</v>
      </c>
      <c r="AY210" s="239" t="s">
        <v>128</v>
      </c>
    </row>
    <row r="211" s="13" customFormat="1">
      <c r="A211" s="13"/>
      <c r="B211" s="230"/>
      <c r="C211" s="231"/>
      <c r="D211" s="226" t="s">
        <v>188</v>
      </c>
      <c r="E211" s="232" t="s">
        <v>1</v>
      </c>
      <c r="F211" s="233" t="s">
        <v>293</v>
      </c>
      <c r="G211" s="231"/>
      <c r="H211" s="234">
        <v>12</v>
      </c>
      <c r="I211" s="231"/>
      <c r="J211" s="231"/>
      <c r="K211" s="231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188</v>
      </c>
      <c r="AU211" s="239" t="s">
        <v>84</v>
      </c>
      <c r="AV211" s="13" t="s">
        <v>84</v>
      </c>
      <c r="AW211" s="13" t="s">
        <v>29</v>
      </c>
      <c r="AX211" s="13" t="s">
        <v>74</v>
      </c>
      <c r="AY211" s="239" t="s">
        <v>128</v>
      </c>
    </row>
    <row r="212" s="14" customFormat="1">
      <c r="A212" s="14"/>
      <c r="B212" s="250"/>
      <c r="C212" s="251"/>
      <c r="D212" s="226" t="s">
        <v>188</v>
      </c>
      <c r="E212" s="252" t="s">
        <v>1</v>
      </c>
      <c r="F212" s="253" t="s">
        <v>294</v>
      </c>
      <c r="G212" s="251"/>
      <c r="H212" s="254">
        <v>251.80000000000001</v>
      </c>
      <c r="I212" s="251"/>
      <c r="J212" s="251"/>
      <c r="K212" s="251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188</v>
      </c>
      <c r="AU212" s="259" t="s">
        <v>84</v>
      </c>
      <c r="AV212" s="14" t="s">
        <v>133</v>
      </c>
      <c r="AW212" s="14" t="s">
        <v>29</v>
      </c>
      <c r="AX212" s="14" t="s">
        <v>82</v>
      </c>
      <c r="AY212" s="259" t="s">
        <v>128</v>
      </c>
    </row>
    <row r="213" s="2" customFormat="1" ht="21.75" customHeight="1">
      <c r="A213" s="33"/>
      <c r="B213" s="34"/>
      <c r="C213" s="213" t="s">
        <v>331</v>
      </c>
      <c r="D213" s="213" t="s">
        <v>129</v>
      </c>
      <c r="E213" s="214" t="s">
        <v>296</v>
      </c>
      <c r="F213" s="215" t="s">
        <v>297</v>
      </c>
      <c r="G213" s="216" t="s">
        <v>153</v>
      </c>
      <c r="H213" s="217">
        <v>251.80000000000001</v>
      </c>
      <c r="I213" s="218">
        <v>1060</v>
      </c>
      <c r="J213" s="218">
        <f>ROUND(I213*H213,2)</f>
        <v>266908</v>
      </c>
      <c r="K213" s="219"/>
      <c r="L213" s="36"/>
      <c r="M213" s="220" t="s">
        <v>1</v>
      </c>
      <c r="N213" s="221" t="s">
        <v>39</v>
      </c>
      <c r="O213" s="222">
        <v>1.3320000000000001</v>
      </c>
      <c r="P213" s="222">
        <f>O213*H213</f>
        <v>335.39760000000001</v>
      </c>
      <c r="Q213" s="222">
        <v>0.51907000000000003</v>
      </c>
      <c r="R213" s="222">
        <f>Q213*H213</f>
        <v>130.70182600000001</v>
      </c>
      <c r="S213" s="222">
        <v>0</v>
      </c>
      <c r="T213" s="223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24" t="s">
        <v>175</v>
      </c>
      <c r="AT213" s="224" t="s">
        <v>129</v>
      </c>
      <c r="AU213" s="224" t="s">
        <v>84</v>
      </c>
      <c r="AY213" s="16" t="s">
        <v>128</v>
      </c>
      <c r="BE213" s="225">
        <f>IF(N213="základní",J213,0)</f>
        <v>266908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6" t="s">
        <v>82</v>
      </c>
      <c r="BK213" s="225">
        <f>ROUND(I213*H213,2)</f>
        <v>266908</v>
      </c>
      <c r="BL213" s="16" t="s">
        <v>175</v>
      </c>
      <c r="BM213" s="224" t="s">
        <v>711</v>
      </c>
    </row>
    <row r="214" s="2" customFormat="1">
      <c r="A214" s="33"/>
      <c r="B214" s="34"/>
      <c r="C214" s="35"/>
      <c r="D214" s="226" t="s">
        <v>135</v>
      </c>
      <c r="E214" s="35"/>
      <c r="F214" s="227" t="s">
        <v>299</v>
      </c>
      <c r="G214" s="35"/>
      <c r="H214" s="35"/>
      <c r="I214" s="35"/>
      <c r="J214" s="35"/>
      <c r="K214" s="35"/>
      <c r="L214" s="36"/>
      <c r="M214" s="228"/>
      <c r="N214" s="229"/>
      <c r="O214" s="85"/>
      <c r="P214" s="85"/>
      <c r="Q214" s="85"/>
      <c r="R214" s="85"/>
      <c r="S214" s="85"/>
      <c r="T214" s="86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135</v>
      </c>
      <c r="AU214" s="16" t="s">
        <v>84</v>
      </c>
    </row>
    <row r="215" s="13" customFormat="1">
      <c r="A215" s="13"/>
      <c r="B215" s="230"/>
      <c r="C215" s="231"/>
      <c r="D215" s="226" t="s">
        <v>188</v>
      </c>
      <c r="E215" s="232" t="s">
        <v>1</v>
      </c>
      <c r="F215" s="233" t="s">
        <v>291</v>
      </c>
      <c r="G215" s="231"/>
      <c r="H215" s="234">
        <v>12</v>
      </c>
      <c r="I215" s="231"/>
      <c r="J215" s="231"/>
      <c r="K215" s="231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188</v>
      </c>
      <c r="AU215" s="239" t="s">
        <v>84</v>
      </c>
      <c r="AV215" s="13" t="s">
        <v>84</v>
      </c>
      <c r="AW215" s="13" t="s">
        <v>29</v>
      </c>
      <c r="AX215" s="13" t="s">
        <v>74</v>
      </c>
      <c r="AY215" s="239" t="s">
        <v>128</v>
      </c>
    </row>
    <row r="216" s="13" customFormat="1">
      <c r="A216" s="13"/>
      <c r="B216" s="230"/>
      <c r="C216" s="231"/>
      <c r="D216" s="226" t="s">
        <v>188</v>
      </c>
      <c r="E216" s="232" t="s">
        <v>1</v>
      </c>
      <c r="F216" s="233" t="s">
        <v>292</v>
      </c>
      <c r="G216" s="231"/>
      <c r="H216" s="234">
        <v>227.80000000000001</v>
      </c>
      <c r="I216" s="231"/>
      <c r="J216" s="231"/>
      <c r="K216" s="231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188</v>
      </c>
      <c r="AU216" s="239" t="s">
        <v>84</v>
      </c>
      <c r="AV216" s="13" t="s">
        <v>84</v>
      </c>
      <c r="AW216" s="13" t="s">
        <v>29</v>
      </c>
      <c r="AX216" s="13" t="s">
        <v>74</v>
      </c>
      <c r="AY216" s="239" t="s">
        <v>128</v>
      </c>
    </row>
    <row r="217" s="13" customFormat="1">
      <c r="A217" s="13"/>
      <c r="B217" s="230"/>
      <c r="C217" s="231"/>
      <c r="D217" s="226" t="s">
        <v>188</v>
      </c>
      <c r="E217" s="232" t="s">
        <v>1</v>
      </c>
      <c r="F217" s="233" t="s">
        <v>293</v>
      </c>
      <c r="G217" s="231"/>
      <c r="H217" s="234">
        <v>12</v>
      </c>
      <c r="I217" s="231"/>
      <c r="J217" s="231"/>
      <c r="K217" s="231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188</v>
      </c>
      <c r="AU217" s="239" t="s">
        <v>84</v>
      </c>
      <c r="AV217" s="13" t="s">
        <v>84</v>
      </c>
      <c r="AW217" s="13" t="s">
        <v>29</v>
      </c>
      <c r="AX217" s="13" t="s">
        <v>74</v>
      </c>
      <c r="AY217" s="239" t="s">
        <v>128</v>
      </c>
    </row>
    <row r="218" s="14" customFormat="1">
      <c r="A218" s="14"/>
      <c r="B218" s="250"/>
      <c r="C218" s="251"/>
      <c r="D218" s="226" t="s">
        <v>188</v>
      </c>
      <c r="E218" s="252" t="s">
        <v>1</v>
      </c>
      <c r="F218" s="253" t="s">
        <v>294</v>
      </c>
      <c r="G218" s="251"/>
      <c r="H218" s="254">
        <v>251.80000000000001</v>
      </c>
      <c r="I218" s="251"/>
      <c r="J218" s="251"/>
      <c r="K218" s="251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188</v>
      </c>
      <c r="AU218" s="259" t="s">
        <v>84</v>
      </c>
      <c r="AV218" s="14" t="s">
        <v>133</v>
      </c>
      <c r="AW218" s="14" t="s">
        <v>29</v>
      </c>
      <c r="AX218" s="14" t="s">
        <v>82</v>
      </c>
      <c r="AY218" s="259" t="s">
        <v>128</v>
      </c>
    </row>
    <row r="219" s="2" customFormat="1" ht="33" customHeight="1">
      <c r="A219" s="33"/>
      <c r="B219" s="34"/>
      <c r="C219" s="213" t="s">
        <v>336</v>
      </c>
      <c r="D219" s="213" t="s">
        <v>129</v>
      </c>
      <c r="E219" s="214" t="s">
        <v>712</v>
      </c>
      <c r="F219" s="215" t="s">
        <v>713</v>
      </c>
      <c r="G219" s="216" t="s">
        <v>153</v>
      </c>
      <c r="H219" s="217">
        <v>18.399999999999999</v>
      </c>
      <c r="I219" s="218">
        <v>1180</v>
      </c>
      <c r="J219" s="218">
        <f>ROUND(I219*H219,2)</f>
        <v>21712</v>
      </c>
      <c r="K219" s="219"/>
      <c r="L219" s="36"/>
      <c r="M219" s="220" t="s">
        <v>1</v>
      </c>
      <c r="N219" s="221" t="s">
        <v>39</v>
      </c>
      <c r="O219" s="222">
        <v>1.6379999999999999</v>
      </c>
      <c r="P219" s="222">
        <f>O219*H219</f>
        <v>30.139199999999995</v>
      </c>
      <c r="Q219" s="222">
        <v>0.40242</v>
      </c>
      <c r="R219" s="222">
        <f>Q219*H219</f>
        <v>7.4045279999999991</v>
      </c>
      <c r="S219" s="222">
        <v>0</v>
      </c>
      <c r="T219" s="22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4" t="s">
        <v>175</v>
      </c>
      <c r="AT219" s="224" t="s">
        <v>129</v>
      </c>
      <c r="AU219" s="224" t="s">
        <v>84</v>
      </c>
      <c r="AY219" s="16" t="s">
        <v>128</v>
      </c>
      <c r="BE219" s="225">
        <f>IF(N219="základní",J219,0)</f>
        <v>21712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82</v>
      </c>
      <c r="BK219" s="225">
        <f>ROUND(I219*H219,2)</f>
        <v>21712</v>
      </c>
      <c r="BL219" s="16" t="s">
        <v>175</v>
      </c>
      <c r="BM219" s="224" t="s">
        <v>714</v>
      </c>
    </row>
    <row r="220" s="2" customFormat="1">
      <c r="A220" s="33"/>
      <c r="B220" s="34"/>
      <c r="C220" s="35"/>
      <c r="D220" s="226" t="s">
        <v>135</v>
      </c>
      <c r="E220" s="35"/>
      <c r="F220" s="227" t="s">
        <v>715</v>
      </c>
      <c r="G220" s="35"/>
      <c r="H220" s="35"/>
      <c r="I220" s="35"/>
      <c r="J220" s="35"/>
      <c r="K220" s="35"/>
      <c r="L220" s="36"/>
      <c r="M220" s="228"/>
      <c r="N220" s="229"/>
      <c r="O220" s="85"/>
      <c r="P220" s="85"/>
      <c r="Q220" s="85"/>
      <c r="R220" s="85"/>
      <c r="S220" s="85"/>
      <c r="T220" s="86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135</v>
      </c>
      <c r="AU220" s="16" t="s">
        <v>84</v>
      </c>
    </row>
    <row r="221" s="12" customFormat="1" ht="25.92" customHeight="1">
      <c r="A221" s="12"/>
      <c r="B221" s="200"/>
      <c r="C221" s="201"/>
      <c r="D221" s="202" t="s">
        <v>73</v>
      </c>
      <c r="E221" s="203" t="s">
        <v>150</v>
      </c>
      <c r="F221" s="203" t="s">
        <v>310</v>
      </c>
      <c r="G221" s="201"/>
      <c r="H221" s="201"/>
      <c r="I221" s="201"/>
      <c r="J221" s="204">
        <f>BK221</f>
        <v>9372217.5199999996</v>
      </c>
      <c r="K221" s="201"/>
      <c r="L221" s="205"/>
      <c r="M221" s="206"/>
      <c r="N221" s="207"/>
      <c r="O221" s="207"/>
      <c r="P221" s="208">
        <f>SUM(P222:P260)</f>
        <v>2079.4523299999996</v>
      </c>
      <c r="Q221" s="207"/>
      <c r="R221" s="208">
        <f>SUM(R222:R260)</f>
        <v>7415.3920177999998</v>
      </c>
      <c r="S221" s="207"/>
      <c r="T221" s="209">
        <f>SUM(T222:T260)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0" t="s">
        <v>82</v>
      </c>
      <c r="AT221" s="211" t="s">
        <v>73</v>
      </c>
      <c r="AU221" s="211" t="s">
        <v>74</v>
      </c>
      <c r="AY221" s="210" t="s">
        <v>128</v>
      </c>
      <c r="BK221" s="212">
        <f>SUM(BK222:BK260)</f>
        <v>9372217.5199999996</v>
      </c>
    </row>
    <row r="222" s="2" customFormat="1" ht="16.5" customHeight="1">
      <c r="A222" s="33"/>
      <c r="B222" s="34"/>
      <c r="C222" s="213" t="s">
        <v>341</v>
      </c>
      <c r="D222" s="213" t="s">
        <v>129</v>
      </c>
      <c r="E222" s="214" t="s">
        <v>312</v>
      </c>
      <c r="F222" s="215" t="s">
        <v>313</v>
      </c>
      <c r="G222" s="216" t="s">
        <v>153</v>
      </c>
      <c r="H222" s="217">
        <v>6921.54</v>
      </c>
      <c r="I222" s="218">
        <v>226</v>
      </c>
      <c r="J222" s="218">
        <f>ROUND(I222*H222,2)</f>
        <v>1564268.04</v>
      </c>
      <c r="K222" s="219"/>
      <c r="L222" s="36"/>
      <c r="M222" s="220" t="s">
        <v>1</v>
      </c>
      <c r="N222" s="221" t="s">
        <v>39</v>
      </c>
      <c r="O222" s="222">
        <v>0.055</v>
      </c>
      <c r="P222" s="222">
        <f>O222*H222</f>
        <v>380.68470000000002</v>
      </c>
      <c r="Q222" s="222">
        <v>0.4153</v>
      </c>
      <c r="R222" s="222">
        <f>Q222*H222</f>
        <v>2874.515562</v>
      </c>
      <c r="S222" s="222">
        <v>0</v>
      </c>
      <c r="T222" s="223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24" t="s">
        <v>133</v>
      </c>
      <c r="AT222" s="224" t="s">
        <v>129</v>
      </c>
      <c r="AU222" s="224" t="s">
        <v>82</v>
      </c>
      <c r="AY222" s="16" t="s">
        <v>128</v>
      </c>
      <c r="BE222" s="225">
        <f>IF(N222="základní",J222,0)</f>
        <v>1564268.04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6" t="s">
        <v>82</v>
      </c>
      <c r="BK222" s="225">
        <f>ROUND(I222*H222,2)</f>
        <v>1564268.04</v>
      </c>
      <c r="BL222" s="16" t="s">
        <v>133</v>
      </c>
      <c r="BM222" s="224" t="s">
        <v>716</v>
      </c>
    </row>
    <row r="223" s="2" customFormat="1">
      <c r="A223" s="33"/>
      <c r="B223" s="34"/>
      <c r="C223" s="35"/>
      <c r="D223" s="226" t="s">
        <v>135</v>
      </c>
      <c r="E223" s="35"/>
      <c r="F223" s="227" t="s">
        <v>315</v>
      </c>
      <c r="G223" s="35"/>
      <c r="H223" s="35"/>
      <c r="I223" s="35"/>
      <c r="J223" s="35"/>
      <c r="K223" s="35"/>
      <c r="L223" s="36"/>
      <c r="M223" s="228"/>
      <c r="N223" s="229"/>
      <c r="O223" s="85"/>
      <c r="P223" s="85"/>
      <c r="Q223" s="85"/>
      <c r="R223" s="85"/>
      <c r="S223" s="85"/>
      <c r="T223" s="86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135</v>
      </c>
      <c r="AU223" s="16" t="s">
        <v>82</v>
      </c>
    </row>
    <row r="224" s="2" customFormat="1" ht="33" customHeight="1">
      <c r="A224" s="33"/>
      <c r="B224" s="34"/>
      <c r="C224" s="213" t="s">
        <v>346</v>
      </c>
      <c r="D224" s="213" t="s">
        <v>129</v>
      </c>
      <c r="E224" s="214" t="s">
        <v>317</v>
      </c>
      <c r="F224" s="215" t="s">
        <v>318</v>
      </c>
      <c r="G224" s="216" t="s">
        <v>153</v>
      </c>
      <c r="H224" s="217">
        <v>6495.6000000000004</v>
      </c>
      <c r="I224" s="218">
        <v>246</v>
      </c>
      <c r="J224" s="218">
        <f>ROUND(I224*H224,2)</f>
        <v>1597917.6000000001</v>
      </c>
      <c r="K224" s="219"/>
      <c r="L224" s="36"/>
      <c r="M224" s="220" t="s">
        <v>1</v>
      </c>
      <c r="N224" s="221" t="s">
        <v>39</v>
      </c>
      <c r="O224" s="222">
        <v>0.012999999999999999</v>
      </c>
      <c r="P224" s="222">
        <f>O224*H224</f>
        <v>84.442800000000005</v>
      </c>
      <c r="Q224" s="222">
        <v>0.10373</v>
      </c>
      <c r="R224" s="222">
        <f>Q224*H224</f>
        <v>673.788588</v>
      </c>
      <c r="S224" s="222">
        <v>0</v>
      </c>
      <c r="T224" s="223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24" t="s">
        <v>133</v>
      </c>
      <c r="AT224" s="224" t="s">
        <v>129</v>
      </c>
      <c r="AU224" s="224" t="s">
        <v>82</v>
      </c>
      <c r="AY224" s="16" t="s">
        <v>128</v>
      </c>
      <c r="BE224" s="225">
        <f>IF(N224="základní",J224,0)</f>
        <v>1597917.6000000001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6" t="s">
        <v>82</v>
      </c>
      <c r="BK224" s="225">
        <f>ROUND(I224*H224,2)</f>
        <v>1597917.6000000001</v>
      </c>
      <c r="BL224" s="16" t="s">
        <v>133</v>
      </c>
      <c r="BM224" s="224" t="s">
        <v>717</v>
      </c>
    </row>
    <row r="225" s="2" customFormat="1">
      <c r="A225" s="33"/>
      <c r="B225" s="34"/>
      <c r="C225" s="35"/>
      <c r="D225" s="226" t="s">
        <v>135</v>
      </c>
      <c r="E225" s="35"/>
      <c r="F225" s="227" t="s">
        <v>320</v>
      </c>
      <c r="G225" s="35"/>
      <c r="H225" s="35"/>
      <c r="I225" s="35"/>
      <c r="J225" s="35"/>
      <c r="K225" s="35"/>
      <c r="L225" s="36"/>
      <c r="M225" s="228"/>
      <c r="N225" s="229"/>
      <c r="O225" s="85"/>
      <c r="P225" s="85"/>
      <c r="Q225" s="85"/>
      <c r="R225" s="85"/>
      <c r="S225" s="85"/>
      <c r="T225" s="86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135</v>
      </c>
      <c r="AU225" s="16" t="s">
        <v>82</v>
      </c>
    </row>
    <row r="226" s="2" customFormat="1" ht="21.75" customHeight="1">
      <c r="A226" s="33"/>
      <c r="B226" s="34"/>
      <c r="C226" s="213" t="s">
        <v>351</v>
      </c>
      <c r="D226" s="213" t="s">
        <v>129</v>
      </c>
      <c r="E226" s="214" t="s">
        <v>322</v>
      </c>
      <c r="F226" s="215" t="s">
        <v>323</v>
      </c>
      <c r="G226" s="216" t="s">
        <v>153</v>
      </c>
      <c r="H226" s="217">
        <v>6921.4499999999998</v>
      </c>
      <c r="I226" s="218">
        <v>15.300000000000001</v>
      </c>
      <c r="J226" s="218">
        <f>ROUND(I226*H226,2)</f>
        <v>105898.19</v>
      </c>
      <c r="K226" s="219"/>
      <c r="L226" s="36"/>
      <c r="M226" s="220" t="s">
        <v>1</v>
      </c>
      <c r="N226" s="221" t="s">
        <v>39</v>
      </c>
      <c r="O226" s="222">
        <v>0.002</v>
      </c>
      <c r="P226" s="222">
        <f>O226*H226</f>
        <v>13.8429</v>
      </c>
      <c r="Q226" s="222">
        <v>0.00071000000000000002</v>
      </c>
      <c r="R226" s="222">
        <f>Q226*H226</f>
        <v>4.9142295000000003</v>
      </c>
      <c r="S226" s="222">
        <v>0</v>
      </c>
      <c r="T226" s="223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24" t="s">
        <v>133</v>
      </c>
      <c r="AT226" s="224" t="s">
        <v>129</v>
      </c>
      <c r="AU226" s="224" t="s">
        <v>82</v>
      </c>
      <c r="AY226" s="16" t="s">
        <v>128</v>
      </c>
      <c r="BE226" s="225">
        <f>IF(N226="základní",J226,0)</f>
        <v>105898.19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6" t="s">
        <v>82</v>
      </c>
      <c r="BK226" s="225">
        <f>ROUND(I226*H226,2)</f>
        <v>105898.19</v>
      </c>
      <c r="BL226" s="16" t="s">
        <v>133</v>
      </c>
      <c r="BM226" s="224" t="s">
        <v>718</v>
      </c>
    </row>
    <row r="227" s="2" customFormat="1">
      <c r="A227" s="33"/>
      <c r="B227" s="34"/>
      <c r="C227" s="35"/>
      <c r="D227" s="226" t="s">
        <v>135</v>
      </c>
      <c r="E227" s="35"/>
      <c r="F227" s="227" t="s">
        <v>325</v>
      </c>
      <c r="G227" s="35"/>
      <c r="H227" s="35"/>
      <c r="I227" s="35"/>
      <c r="J227" s="35"/>
      <c r="K227" s="35"/>
      <c r="L227" s="36"/>
      <c r="M227" s="228"/>
      <c r="N227" s="229"/>
      <c r="O227" s="85"/>
      <c r="P227" s="85"/>
      <c r="Q227" s="85"/>
      <c r="R227" s="85"/>
      <c r="S227" s="85"/>
      <c r="T227" s="86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135</v>
      </c>
      <c r="AU227" s="16" t="s">
        <v>82</v>
      </c>
    </row>
    <row r="228" s="2" customFormat="1" ht="33" customHeight="1">
      <c r="A228" s="33"/>
      <c r="B228" s="34"/>
      <c r="C228" s="213" t="s">
        <v>356</v>
      </c>
      <c r="D228" s="213" t="s">
        <v>129</v>
      </c>
      <c r="E228" s="214" t="s">
        <v>327</v>
      </c>
      <c r="F228" s="215" t="s">
        <v>328</v>
      </c>
      <c r="G228" s="216" t="s">
        <v>153</v>
      </c>
      <c r="H228" s="217">
        <v>6921.4499999999998</v>
      </c>
      <c r="I228" s="218">
        <v>393</v>
      </c>
      <c r="J228" s="218">
        <f>ROUND(I228*H228,2)</f>
        <v>2720129.8500000001</v>
      </c>
      <c r="K228" s="219"/>
      <c r="L228" s="36"/>
      <c r="M228" s="220" t="s">
        <v>1</v>
      </c>
      <c r="N228" s="221" t="s">
        <v>39</v>
      </c>
      <c r="O228" s="222">
        <v>0.025000000000000001</v>
      </c>
      <c r="P228" s="222">
        <f>O228*H228</f>
        <v>173.03625</v>
      </c>
      <c r="Q228" s="222">
        <v>0.18462999999999999</v>
      </c>
      <c r="R228" s="222">
        <f>Q228*H228</f>
        <v>1277.9073134999999</v>
      </c>
      <c r="S228" s="222">
        <v>0</v>
      </c>
      <c r="T228" s="22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24" t="s">
        <v>175</v>
      </c>
      <c r="AT228" s="224" t="s">
        <v>129</v>
      </c>
      <c r="AU228" s="224" t="s">
        <v>82</v>
      </c>
      <c r="AY228" s="16" t="s">
        <v>128</v>
      </c>
      <c r="BE228" s="225">
        <f>IF(N228="základní",J228,0)</f>
        <v>2720129.8500000001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6" t="s">
        <v>82</v>
      </c>
      <c r="BK228" s="225">
        <f>ROUND(I228*H228,2)</f>
        <v>2720129.8500000001</v>
      </c>
      <c r="BL228" s="16" t="s">
        <v>175</v>
      </c>
      <c r="BM228" s="224" t="s">
        <v>719</v>
      </c>
    </row>
    <row r="229" s="2" customFormat="1">
      <c r="A229" s="33"/>
      <c r="B229" s="34"/>
      <c r="C229" s="35"/>
      <c r="D229" s="226" t="s">
        <v>135</v>
      </c>
      <c r="E229" s="35"/>
      <c r="F229" s="227" t="s">
        <v>330</v>
      </c>
      <c r="G229" s="35"/>
      <c r="H229" s="35"/>
      <c r="I229" s="35"/>
      <c r="J229" s="35"/>
      <c r="K229" s="35"/>
      <c r="L229" s="36"/>
      <c r="M229" s="228"/>
      <c r="N229" s="229"/>
      <c r="O229" s="85"/>
      <c r="P229" s="85"/>
      <c r="Q229" s="85"/>
      <c r="R229" s="85"/>
      <c r="S229" s="85"/>
      <c r="T229" s="86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135</v>
      </c>
      <c r="AU229" s="16" t="s">
        <v>82</v>
      </c>
    </row>
    <row r="230" s="2" customFormat="1" ht="16.5" customHeight="1">
      <c r="A230" s="33"/>
      <c r="B230" s="34"/>
      <c r="C230" s="213" t="s">
        <v>366</v>
      </c>
      <c r="D230" s="213" t="s">
        <v>129</v>
      </c>
      <c r="E230" s="214" t="s">
        <v>332</v>
      </c>
      <c r="F230" s="215" t="s">
        <v>333</v>
      </c>
      <c r="G230" s="216" t="s">
        <v>153</v>
      </c>
      <c r="H230" s="217">
        <v>6457.8000000000002</v>
      </c>
      <c r="I230" s="218">
        <v>162</v>
      </c>
      <c r="J230" s="218">
        <f>ROUND(I230*H230,2)</f>
        <v>1046163.6</v>
      </c>
      <c r="K230" s="219"/>
      <c r="L230" s="36"/>
      <c r="M230" s="220" t="s">
        <v>1</v>
      </c>
      <c r="N230" s="221" t="s">
        <v>39</v>
      </c>
      <c r="O230" s="222">
        <v>0.025999999999999999</v>
      </c>
      <c r="P230" s="222">
        <f>O230*H230</f>
        <v>167.90279999999999</v>
      </c>
      <c r="Q230" s="222">
        <v>0.34499999999999997</v>
      </c>
      <c r="R230" s="222">
        <f>Q230*H230</f>
        <v>2227.9409999999998</v>
      </c>
      <c r="S230" s="222">
        <v>0</v>
      </c>
      <c r="T230" s="223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24" t="s">
        <v>175</v>
      </c>
      <c r="AT230" s="224" t="s">
        <v>129</v>
      </c>
      <c r="AU230" s="224" t="s">
        <v>82</v>
      </c>
      <c r="AY230" s="16" t="s">
        <v>128</v>
      </c>
      <c r="BE230" s="225">
        <f>IF(N230="základní",J230,0)</f>
        <v>1046163.6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82</v>
      </c>
      <c r="BK230" s="225">
        <f>ROUND(I230*H230,2)</f>
        <v>1046163.6</v>
      </c>
      <c r="BL230" s="16" t="s">
        <v>175</v>
      </c>
      <c r="BM230" s="224" t="s">
        <v>720</v>
      </c>
    </row>
    <row r="231" s="2" customFormat="1">
      <c r="A231" s="33"/>
      <c r="B231" s="34"/>
      <c r="C231" s="35"/>
      <c r="D231" s="226" t="s">
        <v>135</v>
      </c>
      <c r="E231" s="35"/>
      <c r="F231" s="227" t="s">
        <v>335</v>
      </c>
      <c r="G231" s="35"/>
      <c r="H231" s="35"/>
      <c r="I231" s="35"/>
      <c r="J231" s="35"/>
      <c r="K231" s="35"/>
      <c r="L231" s="36"/>
      <c r="M231" s="228"/>
      <c r="N231" s="229"/>
      <c r="O231" s="85"/>
      <c r="P231" s="85"/>
      <c r="Q231" s="85"/>
      <c r="R231" s="85"/>
      <c r="S231" s="85"/>
      <c r="T231" s="86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135</v>
      </c>
      <c r="AU231" s="16" t="s">
        <v>82</v>
      </c>
    </row>
    <row r="232" s="2" customFormat="1" ht="33" customHeight="1">
      <c r="A232" s="33"/>
      <c r="B232" s="34"/>
      <c r="C232" s="213" t="s">
        <v>372</v>
      </c>
      <c r="D232" s="213" t="s">
        <v>129</v>
      </c>
      <c r="E232" s="214" t="s">
        <v>337</v>
      </c>
      <c r="F232" s="215" t="s">
        <v>338</v>
      </c>
      <c r="G232" s="216" t="s">
        <v>153</v>
      </c>
      <c r="H232" s="217">
        <v>8376.6399999999994</v>
      </c>
      <c r="I232" s="218">
        <v>37.100000000000001</v>
      </c>
      <c r="J232" s="218">
        <f>ROUND(I232*H232,2)</f>
        <v>310773.34000000003</v>
      </c>
      <c r="K232" s="219"/>
      <c r="L232" s="36"/>
      <c r="M232" s="220" t="s">
        <v>1</v>
      </c>
      <c r="N232" s="221" t="s">
        <v>39</v>
      </c>
      <c r="O232" s="222">
        <v>0.014999999999999999</v>
      </c>
      <c r="P232" s="222">
        <f>O232*H232</f>
        <v>125.64959999999999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24" t="s">
        <v>175</v>
      </c>
      <c r="AT232" s="224" t="s">
        <v>129</v>
      </c>
      <c r="AU232" s="224" t="s">
        <v>82</v>
      </c>
      <c r="AY232" s="16" t="s">
        <v>128</v>
      </c>
      <c r="BE232" s="225">
        <f>IF(N232="základní",J232,0)</f>
        <v>310773.34000000003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6" t="s">
        <v>82</v>
      </c>
      <c r="BK232" s="225">
        <f>ROUND(I232*H232,2)</f>
        <v>310773.34000000003</v>
      </c>
      <c r="BL232" s="16" t="s">
        <v>175</v>
      </c>
      <c r="BM232" s="224" t="s">
        <v>721</v>
      </c>
    </row>
    <row r="233" s="2" customFormat="1">
      <c r="A233" s="33"/>
      <c r="B233" s="34"/>
      <c r="C233" s="35"/>
      <c r="D233" s="226" t="s">
        <v>135</v>
      </c>
      <c r="E233" s="35"/>
      <c r="F233" s="227" t="s">
        <v>340</v>
      </c>
      <c r="G233" s="35"/>
      <c r="H233" s="35"/>
      <c r="I233" s="35"/>
      <c r="J233" s="35"/>
      <c r="K233" s="35"/>
      <c r="L233" s="36"/>
      <c r="M233" s="228"/>
      <c r="N233" s="229"/>
      <c r="O233" s="85"/>
      <c r="P233" s="85"/>
      <c r="Q233" s="85"/>
      <c r="R233" s="85"/>
      <c r="S233" s="85"/>
      <c r="T233" s="86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135</v>
      </c>
      <c r="AU233" s="16" t="s">
        <v>82</v>
      </c>
    </row>
    <row r="234" s="2" customFormat="1" ht="21.75" customHeight="1">
      <c r="A234" s="33"/>
      <c r="B234" s="34"/>
      <c r="C234" s="240" t="s">
        <v>377</v>
      </c>
      <c r="D234" s="240" t="s">
        <v>234</v>
      </c>
      <c r="E234" s="241" t="s">
        <v>342</v>
      </c>
      <c r="F234" s="242" t="s">
        <v>343</v>
      </c>
      <c r="G234" s="243" t="s">
        <v>214</v>
      </c>
      <c r="H234" s="244">
        <v>67.013000000000005</v>
      </c>
      <c r="I234" s="245">
        <v>2910</v>
      </c>
      <c r="J234" s="245">
        <f>ROUND(I234*H234,2)</f>
        <v>195007.82999999999</v>
      </c>
      <c r="K234" s="246"/>
      <c r="L234" s="247"/>
      <c r="M234" s="248" t="s">
        <v>1</v>
      </c>
      <c r="N234" s="249" t="s">
        <v>39</v>
      </c>
      <c r="O234" s="222">
        <v>0</v>
      </c>
      <c r="P234" s="222">
        <f>O234*H234</f>
        <v>0</v>
      </c>
      <c r="Q234" s="222">
        <v>1</v>
      </c>
      <c r="R234" s="222">
        <f>Q234*H234</f>
        <v>67.013000000000005</v>
      </c>
      <c r="S234" s="222">
        <v>0</v>
      </c>
      <c r="T234" s="223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24" t="s">
        <v>175</v>
      </c>
      <c r="AT234" s="224" t="s">
        <v>234</v>
      </c>
      <c r="AU234" s="224" t="s">
        <v>82</v>
      </c>
      <c r="AY234" s="16" t="s">
        <v>128</v>
      </c>
      <c r="BE234" s="225">
        <f>IF(N234="základní",J234,0)</f>
        <v>195007.82999999999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6" t="s">
        <v>82</v>
      </c>
      <c r="BK234" s="225">
        <f>ROUND(I234*H234,2)</f>
        <v>195007.82999999999</v>
      </c>
      <c r="BL234" s="16" t="s">
        <v>175</v>
      </c>
      <c r="BM234" s="224" t="s">
        <v>722</v>
      </c>
    </row>
    <row r="235" s="2" customFormat="1">
      <c r="A235" s="33"/>
      <c r="B235" s="34"/>
      <c r="C235" s="35"/>
      <c r="D235" s="226" t="s">
        <v>135</v>
      </c>
      <c r="E235" s="35"/>
      <c r="F235" s="227" t="s">
        <v>343</v>
      </c>
      <c r="G235" s="35"/>
      <c r="H235" s="35"/>
      <c r="I235" s="35"/>
      <c r="J235" s="35"/>
      <c r="K235" s="35"/>
      <c r="L235" s="36"/>
      <c r="M235" s="228"/>
      <c r="N235" s="229"/>
      <c r="O235" s="85"/>
      <c r="P235" s="85"/>
      <c r="Q235" s="85"/>
      <c r="R235" s="85"/>
      <c r="S235" s="85"/>
      <c r="T235" s="86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135</v>
      </c>
      <c r="AU235" s="16" t="s">
        <v>82</v>
      </c>
    </row>
    <row r="236" s="13" customFormat="1">
      <c r="A236" s="13"/>
      <c r="B236" s="230"/>
      <c r="C236" s="231"/>
      <c r="D236" s="226" t="s">
        <v>188</v>
      </c>
      <c r="E236" s="232" t="s">
        <v>1</v>
      </c>
      <c r="F236" s="233" t="s">
        <v>723</v>
      </c>
      <c r="G236" s="231"/>
      <c r="H236" s="234">
        <v>67.013000000000005</v>
      </c>
      <c r="I236" s="231"/>
      <c r="J236" s="231"/>
      <c r="K236" s="231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188</v>
      </c>
      <c r="AU236" s="239" t="s">
        <v>82</v>
      </c>
      <c r="AV236" s="13" t="s">
        <v>84</v>
      </c>
      <c r="AW236" s="13" t="s">
        <v>29</v>
      </c>
      <c r="AX236" s="13" t="s">
        <v>82</v>
      </c>
      <c r="AY236" s="239" t="s">
        <v>128</v>
      </c>
    </row>
    <row r="237" s="2" customFormat="1" ht="16.5" customHeight="1">
      <c r="A237" s="33"/>
      <c r="B237" s="34"/>
      <c r="C237" s="213" t="s">
        <v>382</v>
      </c>
      <c r="D237" s="213" t="s">
        <v>129</v>
      </c>
      <c r="E237" s="214" t="s">
        <v>367</v>
      </c>
      <c r="F237" s="215" t="s">
        <v>368</v>
      </c>
      <c r="G237" s="216" t="s">
        <v>153</v>
      </c>
      <c r="H237" s="217">
        <v>1374</v>
      </c>
      <c r="I237" s="218">
        <v>30</v>
      </c>
      <c r="J237" s="218">
        <f>ROUND(I237*H237,2)</f>
        <v>41220</v>
      </c>
      <c r="K237" s="219"/>
      <c r="L237" s="36"/>
      <c r="M237" s="220" t="s">
        <v>1</v>
      </c>
      <c r="N237" s="221" t="s">
        <v>39</v>
      </c>
      <c r="O237" s="222">
        <v>0.084000000000000005</v>
      </c>
      <c r="P237" s="222">
        <f>O237*H237</f>
        <v>115.41600000000001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24" t="s">
        <v>133</v>
      </c>
      <c r="AT237" s="224" t="s">
        <v>129</v>
      </c>
      <c r="AU237" s="224" t="s">
        <v>82</v>
      </c>
      <c r="AY237" s="16" t="s">
        <v>128</v>
      </c>
      <c r="BE237" s="225">
        <f>IF(N237="základní",J237,0)</f>
        <v>41220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6" t="s">
        <v>82</v>
      </c>
      <c r="BK237" s="225">
        <f>ROUND(I237*H237,2)</f>
        <v>41220</v>
      </c>
      <c r="BL237" s="16" t="s">
        <v>133</v>
      </c>
      <c r="BM237" s="224" t="s">
        <v>724</v>
      </c>
    </row>
    <row r="238" s="2" customFormat="1">
      <c r="A238" s="33"/>
      <c r="B238" s="34"/>
      <c r="C238" s="35"/>
      <c r="D238" s="226" t="s">
        <v>135</v>
      </c>
      <c r="E238" s="35"/>
      <c r="F238" s="227" t="s">
        <v>370</v>
      </c>
      <c r="G238" s="35"/>
      <c r="H238" s="35"/>
      <c r="I238" s="35"/>
      <c r="J238" s="35"/>
      <c r="K238" s="35"/>
      <c r="L238" s="36"/>
      <c r="M238" s="228"/>
      <c r="N238" s="229"/>
      <c r="O238" s="85"/>
      <c r="P238" s="85"/>
      <c r="Q238" s="85"/>
      <c r="R238" s="85"/>
      <c r="S238" s="85"/>
      <c r="T238" s="86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135</v>
      </c>
      <c r="AU238" s="16" t="s">
        <v>82</v>
      </c>
    </row>
    <row r="239" s="13" customFormat="1">
      <c r="A239" s="13"/>
      <c r="B239" s="230"/>
      <c r="C239" s="231"/>
      <c r="D239" s="226" t="s">
        <v>188</v>
      </c>
      <c r="E239" s="232" t="s">
        <v>1</v>
      </c>
      <c r="F239" s="233" t="s">
        <v>725</v>
      </c>
      <c r="G239" s="231"/>
      <c r="H239" s="234">
        <v>1374</v>
      </c>
      <c r="I239" s="231"/>
      <c r="J239" s="231"/>
      <c r="K239" s="231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188</v>
      </c>
      <c r="AU239" s="239" t="s">
        <v>82</v>
      </c>
      <c r="AV239" s="13" t="s">
        <v>84</v>
      </c>
      <c r="AW239" s="13" t="s">
        <v>29</v>
      </c>
      <c r="AX239" s="13" t="s">
        <v>82</v>
      </c>
      <c r="AY239" s="239" t="s">
        <v>128</v>
      </c>
    </row>
    <row r="240" s="2" customFormat="1" ht="16.5" customHeight="1">
      <c r="A240" s="33"/>
      <c r="B240" s="34"/>
      <c r="C240" s="213" t="s">
        <v>387</v>
      </c>
      <c r="D240" s="213" t="s">
        <v>129</v>
      </c>
      <c r="E240" s="214" t="s">
        <v>373</v>
      </c>
      <c r="F240" s="215" t="s">
        <v>374</v>
      </c>
      <c r="G240" s="216" t="s">
        <v>164</v>
      </c>
      <c r="H240" s="217">
        <v>604.55999999999995</v>
      </c>
      <c r="I240" s="218">
        <v>335</v>
      </c>
      <c r="J240" s="218">
        <f>ROUND(I240*H240,2)</f>
        <v>202527.60000000001</v>
      </c>
      <c r="K240" s="219"/>
      <c r="L240" s="36"/>
      <c r="M240" s="220" t="s">
        <v>1</v>
      </c>
      <c r="N240" s="221" t="s">
        <v>39</v>
      </c>
      <c r="O240" s="222">
        <v>0.95999999999999996</v>
      </c>
      <c r="P240" s="222">
        <f>O240*H240</f>
        <v>580.37759999999992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24" t="s">
        <v>175</v>
      </c>
      <c r="AT240" s="224" t="s">
        <v>129</v>
      </c>
      <c r="AU240" s="224" t="s">
        <v>82</v>
      </c>
      <c r="AY240" s="16" t="s">
        <v>128</v>
      </c>
      <c r="BE240" s="225">
        <f>IF(N240="základní",J240,0)</f>
        <v>202527.60000000001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6" t="s">
        <v>82</v>
      </c>
      <c r="BK240" s="225">
        <f>ROUND(I240*H240,2)</f>
        <v>202527.60000000001</v>
      </c>
      <c r="BL240" s="16" t="s">
        <v>175</v>
      </c>
      <c r="BM240" s="224" t="s">
        <v>726</v>
      </c>
    </row>
    <row r="241" s="2" customFormat="1">
      <c r="A241" s="33"/>
      <c r="B241" s="34"/>
      <c r="C241" s="35"/>
      <c r="D241" s="226" t="s">
        <v>135</v>
      </c>
      <c r="E241" s="35"/>
      <c r="F241" s="227" t="s">
        <v>376</v>
      </c>
      <c r="G241" s="35"/>
      <c r="H241" s="35"/>
      <c r="I241" s="35"/>
      <c r="J241" s="35"/>
      <c r="K241" s="35"/>
      <c r="L241" s="36"/>
      <c r="M241" s="228"/>
      <c r="N241" s="229"/>
      <c r="O241" s="85"/>
      <c r="P241" s="85"/>
      <c r="Q241" s="85"/>
      <c r="R241" s="85"/>
      <c r="S241" s="85"/>
      <c r="T241" s="86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135</v>
      </c>
      <c r="AU241" s="16" t="s">
        <v>82</v>
      </c>
    </row>
    <row r="242" s="2" customFormat="1" ht="16.5" customHeight="1">
      <c r="A242" s="33"/>
      <c r="B242" s="34"/>
      <c r="C242" s="213" t="s">
        <v>392</v>
      </c>
      <c r="D242" s="213" t="s">
        <v>129</v>
      </c>
      <c r="E242" s="214" t="s">
        <v>378</v>
      </c>
      <c r="F242" s="215" t="s">
        <v>379</v>
      </c>
      <c r="G242" s="216" t="s">
        <v>153</v>
      </c>
      <c r="H242" s="217">
        <v>6921.54</v>
      </c>
      <c r="I242" s="218">
        <v>93.099999999999994</v>
      </c>
      <c r="J242" s="218">
        <f>ROUND(I242*H242,2)</f>
        <v>644395.37</v>
      </c>
      <c r="K242" s="219"/>
      <c r="L242" s="36"/>
      <c r="M242" s="220" t="s">
        <v>1</v>
      </c>
      <c r="N242" s="221" t="s">
        <v>39</v>
      </c>
      <c r="O242" s="222">
        <v>0.002</v>
      </c>
      <c r="P242" s="222">
        <f>O242*H242</f>
        <v>13.843080000000001</v>
      </c>
      <c r="Q242" s="222">
        <v>0.0070699999999999999</v>
      </c>
      <c r="R242" s="222">
        <f>Q242*H242</f>
        <v>48.935287799999998</v>
      </c>
      <c r="S242" s="222">
        <v>0</v>
      </c>
      <c r="T242" s="223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24" t="s">
        <v>175</v>
      </c>
      <c r="AT242" s="224" t="s">
        <v>129</v>
      </c>
      <c r="AU242" s="224" t="s">
        <v>82</v>
      </c>
      <c r="AY242" s="16" t="s">
        <v>128</v>
      </c>
      <c r="BE242" s="225">
        <f>IF(N242="základní",J242,0)</f>
        <v>644395.37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6" t="s">
        <v>82</v>
      </c>
      <c r="BK242" s="225">
        <f>ROUND(I242*H242,2)</f>
        <v>644395.37</v>
      </c>
      <c r="BL242" s="16" t="s">
        <v>175</v>
      </c>
      <c r="BM242" s="224" t="s">
        <v>727</v>
      </c>
    </row>
    <row r="243" s="2" customFormat="1">
      <c r="A243" s="33"/>
      <c r="B243" s="34"/>
      <c r="C243" s="35"/>
      <c r="D243" s="226" t="s">
        <v>135</v>
      </c>
      <c r="E243" s="35"/>
      <c r="F243" s="227" t="s">
        <v>381</v>
      </c>
      <c r="G243" s="35"/>
      <c r="H243" s="35"/>
      <c r="I243" s="35"/>
      <c r="J243" s="35"/>
      <c r="K243" s="35"/>
      <c r="L243" s="36"/>
      <c r="M243" s="228"/>
      <c r="N243" s="229"/>
      <c r="O243" s="85"/>
      <c r="P243" s="85"/>
      <c r="Q243" s="85"/>
      <c r="R243" s="85"/>
      <c r="S243" s="85"/>
      <c r="T243" s="86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135</v>
      </c>
      <c r="AU243" s="16" t="s">
        <v>82</v>
      </c>
    </row>
    <row r="244" s="2" customFormat="1" ht="21.75" customHeight="1">
      <c r="A244" s="33"/>
      <c r="B244" s="34"/>
      <c r="C244" s="213" t="s">
        <v>396</v>
      </c>
      <c r="D244" s="213" t="s">
        <v>129</v>
      </c>
      <c r="E244" s="214" t="s">
        <v>634</v>
      </c>
      <c r="F244" s="215" t="s">
        <v>635</v>
      </c>
      <c r="G244" s="216" t="s">
        <v>153</v>
      </c>
      <c r="H244" s="217">
        <v>824.39999999999998</v>
      </c>
      <c r="I244" s="218">
        <v>244</v>
      </c>
      <c r="J244" s="218">
        <f>ROUND(I244*H244,2)</f>
        <v>201153.60000000001</v>
      </c>
      <c r="K244" s="219"/>
      <c r="L244" s="36"/>
      <c r="M244" s="220" t="s">
        <v>1</v>
      </c>
      <c r="N244" s="221" t="s">
        <v>39</v>
      </c>
      <c r="O244" s="222">
        <v>0.47099999999999997</v>
      </c>
      <c r="P244" s="222">
        <f>O244*H244</f>
        <v>388.29239999999999</v>
      </c>
      <c r="Q244" s="222">
        <v>0.098000000000000004</v>
      </c>
      <c r="R244" s="222">
        <f>Q244*H244</f>
        <v>80.791200000000003</v>
      </c>
      <c r="S244" s="222">
        <v>0</v>
      </c>
      <c r="T244" s="223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24" t="s">
        <v>133</v>
      </c>
      <c r="AT244" s="224" t="s">
        <v>129</v>
      </c>
      <c r="AU244" s="224" t="s">
        <v>82</v>
      </c>
      <c r="AY244" s="16" t="s">
        <v>128</v>
      </c>
      <c r="BE244" s="225">
        <f>IF(N244="základní",J244,0)</f>
        <v>201153.60000000001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6" t="s">
        <v>82</v>
      </c>
      <c r="BK244" s="225">
        <f>ROUND(I244*H244,2)</f>
        <v>201153.60000000001</v>
      </c>
      <c r="BL244" s="16" t="s">
        <v>133</v>
      </c>
      <c r="BM244" s="224" t="s">
        <v>728</v>
      </c>
    </row>
    <row r="245" s="2" customFormat="1">
      <c r="A245" s="33"/>
      <c r="B245" s="34"/>
      <c r="C245" s="35"/>
      <c r="D245" s="226" t="s">
        <v>135</v>
      </c>
      <c r="E245" s="35"/>
      <c r="F245" s="227" t="s">
        <v>637</v>
      </c>
      <c r="G245" s="35"/>
      <c r="H245" s="35"/>
      <c r="I245" s="35"/>
      <c r="J245" s="35"/>
      <c r="K245" s="35"/>
      <c r="L245" s="36"/>
      <c r="M245" s="228"/>
      <c r="N245" s="229"/>
      <c r="O245" s="85"/>
      <c r="P245" s="85"/>
      <c r="Q245" s="85"/>
      <c r="R245" s="85"/>
      <c r="S245" s="85"/>
      <c r="T245" s="86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135</v>
      </c>
      <c r="AU245" s="16" t="s">
        <v>82</v>
      </c>
    </row>
    <row r="246" s="2" customFormat="1" ht="16.5" customHeight="1">
      <c r="A246" s="33"/>
      <c r="B246" s="34"/>
      <c r="C246" s="240" t="s">
        <v>400</v>
      </c>
      <c r="D246" s="240" t="s">
        <v>234</v>
      </c>
      <c r="E246" s="241" t="s">
        <v>638</v>
      </c>
      <c r="F246" s="242" t="s">
        <v>639</v>
      </c>
      <c r="G246" s="243" t="s">
        <v>132</v>
      </c>
      <c r="H246" s="244">
        <v>3435</v>
      </c>
      <c r="I246" s="245">
        <v>93.260000000000005</v>
      </c>
      <c r="J246" s="245">
        <f>ROUND(I246*H246,2)</f>
        <v>320348.09999999998</v>
      </c>
      <c r="K246" s="246"/>
      <c r="L246" s="247"/>
      <c r="M246" s="248" t="s">
        <v>1</v>
      </c>
      <c r="N246" s="249" t="s">
        <v>39</v>
      </c>
      <c r="O246" s="222">
        <v>0</v>
      </c>
      <c r="P246" s="222">
        <f>O246*H246</f>
        <v>0</v>
      </c>
      <c r="Q246" s="222">
        <v>0.032399999999999998</v>
      </c>
      <c r="R246" s="222">
        <f>Q246*H246</f>
        <v>111.294</v>
      </c>
      <c r="S246" s="222">
        <v>0</v>
      </c>
      <c r="T246" s="223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24" t="s">
        <v>167</v>
      </c>
      <c r="AT246" s="224" t="s">
        <v>234</v>
      </c>
      <c r="AU246" s="224" t="s">
        <v>82</v>
      </c>
      <c r="AY246" s="16" t="s">
        <v>128</v>
      </c>
      <c r="BE246" s="225">
        <f>IF(N246="základní",J246,0)</f>
        <v>320348.09999999998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6" t="s">
        <v>82</v>
      </c>
      <c r="BK246" s="225">
        <f>ROUND(I246*H246,2)</f>
        <v>320348.09999999998</v>
      </c>
      <c r="BL246" s="16" t="s">
        <v>133</v>
      </c>
      <c r="BM246" s="224" t="s">
        <v>729</v>
      </c>
    </row>
    <row r="247" s="2" customFormat="1">
      <c r="A247" s="33"/>
      <c r="B247" s="34"/>
      <c r="C247" s="35"/>
      <c r="D247" s="226" t="s">
        <v>135</v>
      </c>
      <c r="E247" s="35"/>
      <c r="F247" s="227" t="s">
        <v>639</v>
      </c>
      <c r="G247" s="35"/>
      <c r="H247" s="35"/>
      <c r="I247" s="35"/>
      <c r="J247" s="35"/>
      <c r="K247" s="35"/>
      <c r="L247" s="36"/>
      <c r="M247" s="228"/>
      <c r="N247" s="229"/>
      <c r="O247" s="85"/>
      <c r="P247" s="85"/>
      <c r="Q247" s="85"/>
      <c r="R247" s="85"/>
      <c r="S247" s="85"/>
      <c r="T247" s="86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135</v>
      </c>
      <c r="AU247" s="16" t="s">
        <v>82</v>
      </c>
    </row>
    <row r="248" s="2" customFormat="1" ht="33" customHeight="1">
      <c r="A248" s="33"/>
      <c r="B248" s="34"/>
      <c r="C248" s="213" t="s">
        <v>404</v>
      </c>
      <c r="D248" s="213" t="s">
        <v>129</v>
      </c>
      <c r="E248" s="214" t="s">
        <v>641</v>
      </c>
      <c r="F248" s="215" t="s">
        <v>642</v>
      </c>
      <c r="G248" s="216" t="s">
        <v>153</v>
      </c>
      <c r="H248" s="217">
        <v>12.369999999999999</v>
      </c>
      <c r="I248" s="218">
        <v>378</v>
      </c>
      <c r="J248" s="218">
        <f>ROUND(I248*H248,2)</f>
        <v>4675.8599999999997</v>
      </c>
      <c r="K248" s="219"/>
      <c r="L248" s="36"/>
      <c r="M248" s="220" t="s">
        <v>1</v>
      </c>
      <c r="N248" s="221" t="s">
        <v>39</v>
      </c>
      <c r="O248" s="222">
        <v>0.66000000000000003</v>
      </c>
      <c r="P248" s="222">
        <f>O248*H248</f>
        <v>8.1641999999999992</v>
      </c>
      <c r="Q248" s="222">
        <v>0.14610000000000001</v>
      </c>
      <c r="R248" s="222">
        <f>Q248*H248</f>
        <v>1.8072569999999999</v>
      </c>
      <c r="S248" s="222">
        <v>0</v>
      </c>
      <c r="T248" s="223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24" t="s">
        <v>133</v>
      </c>
      <c r="AT248" s="224" t="s">
        <v>129</v>
      </c>
      <c r="AU248" s="224" t="s">
        <v>82</v>
      </c>
      <c r="AY248" s="16" t="s">
        <v>128</v>
      </c>
      <c r="BE248" s="225">
        <f>IF(N248="základní",J248,0)</f>
        <v>4675.8599999999997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82</v>
      </c>
      <c r="BK248" s="225">
        <f>ROUND(I248*H248,2)</f>
        <v>4675.8599999999997</v>
      </c>
      <c r="BL248" s="16" t="s">
        <v>133</v>
      </c>
      <c r="BM248" s="224" t="s">
        <v>730</v>
      </c>
    </row>
    <row r="249" s="2" customFormat="1">
      <c r="A249" s="33"/>
      <c r="B249" s="34"/>
      <c r="C249" s="35"/>
      <c r="D249" s="226" t="s">
        <v>135</v>
      </c>
      <c r="E249" s="35"/>
      <c r="F249" s="227" t="s">
        <v>644</v>
      </c>
      <c r="G249" s="35"/>
      <c r="H249" s="35"/>
      <c r="I249" s="35"/>
      <c r="J249" s="35"/>
      <c r="K249" s="35"/>
      <c r="L249" s="36"/>
      <c r="M249" s="228"/>
      <c r="N249" s="229"/>
      <c r="O249" s="85"/>
      <c r="P249" s="85"/>
      <c r="Q249" s="85"/>
      <c r="R249" s="85"/>
      <c r="S249" s="85"/>
      <c r="T249" s="86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135</v>
      </c>
      <c r="AU249" s="16" t="s">
        <v>82</v>
      </c>
    </row>
    <row r="250" s="2" customFormat="1" ht="21.75" customHeight="1">
      <c r="A250" s="33"/>
      <c r="B250" s="34"/>
      <c r="C250" s="240" t="s">
        <v>409</v>
      </c>
      <c r="D250" s="240" t="s">
        <v>234</v>
      </c>
      <c r="E250" s="241" t="s">
        <v>646</v>
      </c>
      <c r="F250" s="242" t="s">
        <v>647</v>
      </c>
      <c r="G250" s="243" t="s">
        <v>132</v>
      </c>
      <c r="H250" s="244">
        <v>99</v>
      </c>
      <c r="I250" s="245">
        <v>90.260000000000005</v>
      </c>
      <c r="J250" s="245">
        <f>ROUND(I250*H250,2)</f>
        <v>8935.7399999999998</v>
      </c>
      <c r="K250" s="246"/>
      <c r="L250" s="247"/>
      <c r="M250" s="248" t="s">
        <v>1</v>
      </c>
      <c r="N250" s="249" t="s">
        <v>39</v>
      </c>
      <c r="O250" s="222">
        <v>0</v>
      </c>
      <c r="P250" s="222">
        <f>O250*H250</f>
        <v>0</v>
      </c>
      <c r="Q250" s="222">
        <v>0.028000000000000001</v>
      </c>
      <c r="R250" s="222">
        <f>Q250*H250</f>
        <v>2.7720000000000002</v>
      </c>
      <c r="S250" s="222">
        <v>0</v>
      </c>
      <c r="T250" s="223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24" t="s">
        <v>175</v>
      </c>
      <c r="AT250" s="224" t="s">
        <v>234</v>
      </c>
      <c r="AU250" s="224" t="s">
        <v>82</v>
      </c>
      <c r="AY250" s="16" t="s">
        <v>128</v>
      </c>
      <c r="BE250" s="225">
        <f>IF(N250="základní",J250,0)</f>
        <v>8935.7399999999998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6" t="s">
        <v>82</v>
      </c>
      <c r="BK250" s="225">
        <f>ROUND(I250*H250,2)</f>
        <v>8935.7399999999998</v>
      </c>
      <c r="BL250" s="16" t="s">
        <v>175</v>
      </c>
      <c r="BM250" s="224" t="s">
        <v>731</v>
      </c>
    </row>
    <row r="251" s="2" customFormat="1">
      <c r="A251" s="33"/>
      <c r="B251" s="34"/>
      <c r="C251" s="35"/>
      <c r="D251" s="226" t="s">
        <v>135</v>
      </c>
      <c r="E251" s="35"/>
      <c r="F251" s="227" t="s">
        <v>647</v>
      </c>
      <c r="G251" s="35"/>
      <c r="H251" s="35"/>
      <c r="I251" s="35"/>
      <c r="J251" s="35"/>
      <c r="K251" s="35"/>
      <c r="L251" s="36"/>
      <c r="M251" s="228"/>
      <c r="N251" s="229"/>
      <c r="O251" s="85"/>
      <c r="P251" s="85"/>
      <c r="Q251" s="85"/>
      <c r="R251" s="85"/>
      <c r="S251" s="85"/>
      <c r="T251" s="86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135</v>
      </c>
      <c r="AU251" s="16" t="s">
        <v>82</v>
      </c>
    </row>
    <row r="252" s="2" customFormat="1" ht="21.75" customHeight="1">
      <c r="A252" s="33"/>
      <c r="B252" s="34"/>
      <c r="C252" s="213" t="s">
        <v>414</v>
      </c>
      <c r="D252" s="213" t="s">
        <v>129</v>
      </c>
      <c r="E252" s="214" t="s">
        <v>362</v>
      </c>
      <c r="F252" s="215" t="s">
        <v>363</v>
      </c>
      <c r="G252" s="216" t="s">
        <v>349</v>
      </c>
      <c r="H252" s="217">
        <v>10.5</v>
      </c>
      <c r="I252" s="218">
        <v>61.600000000000001</v>
      </c>
      <c r="J252" s="218">
        <f>ROUND(I252*H252,2)</f>
        <v>646.79999999999995</v>
      </c>
      <c r="K252" s="219"/>
      <c r="L252" s="36"/>
      <c r="M252" s="220" t="s">
        <v>1</v>
      </c>
      <c r="N252" s="221" t="s">
        <v>39</v>
      </c>
      <c r="O252" s="222">
        <v>0.045999999999999999</v>
      </c>
      <c r="P252" s="222">
        <f>O252*H252</f>
        <v>0.48299999999999998</v>
      </c>
      <c r="Q252" s="222">
        <v>0.0035999999999999999</v>
      </c>
      <c r="R252" s="222">
        <f>Q252*H252</f>
        <v>0.0378</v>
      </c>
      <c r="S252" s="222">
        <v>0</v>
      </c>
      <c r="T252" s="223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24" t="s">
        <v>133</v>
      </c>
      <c r="AT252" s="224" t="s">
        <v>129</v>
      </c>
      <c r="AU252" s="224" t="s">
        <v>82</v>
      </c>
      <c r="AY252" s="16" t="s">
        <v>128</v>
      </c>
      <c r="BE252" s="225">
        <f>IF(N252="základní",J252,0)</f>
        <v>646.79999999999995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6" t="s">
        <v>82</v>
      </c>
      <c r="BK252" s="225">
        <f>ROUND(I252*H252,2)</f>
        <v>646.79999999999995</v>
      </c>
      <c r="BL252" s="16" t="s">
        <v>133</v>
      </c>
      <c r="BM252" s="224" t="s">
        <v>732</v>
      </c>
    </row>
    <row r="253" s="2" customFormat="1">
      <c r="A253" s="33"/>
      <c r="B253" s="34"/>
      <c r="C253" s="35"/>
      <c r="D253" s="226" t="s">
        <v>135</v>
      </c>
      <c r="E253" s="35"/>
      <c r="F253" s="227" t="s">
        <v>365</v>
      </c>
      <c r="G253" s="35"/>
      <c r="H253" s="35"/>
      <c r="I253" s="35"/>
      <c r="J253" s="35"/>
      <c r="K253" s="35"/>
      <c r="L253" s="36"/>
      <c r="M253" s="228"/>
      <c r="N253" s="229"/>
      <c r="O253" s="85"/>
      <c r="P253" s="85"/>
      <c r="Q253" s="85"/>
      <c r="R253" s="85"/>
      <c r="S253" s="85"/>
      <c r="T253" s="86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135</v>
      </c>
      <c r="AU253" s="16" t="s">
        <v>82</v>
      </c>
    </row>
    <row r="254" s="2" customFormat="1" ht="16.5" customHeight="1">
      <c r="A254" s="33"/>
      <c r="B254" s="34"/>
      <c r="C254" s="240" t="s">
        <v>420</v>
      </c>
      <c r="D254" s="240" t="s">
        <v>234</v>
      </c>
      <c r="E254" s="241" t="s">
        <v>733</v>
      </c>
      <c r="F254" s="242" t="s">
        <v>734</v>
      </c>
      <c r="G254" s="243" t="s">
        <v>349</v>
      </c>
      <c r="H254" s="244">
        <v>43</v>
      </c>
      <c r="I254" s="245">
        <v>153</v>
      </c>
      <c r="J254" s="245">
        <f>ROUND(I254*H254,2)</f>
        <v>6579</v>
      </c>
      <c r="K254" s="246"/>
      <c r="L254" s="247"/>
      <c r="M254" s="248" t="s">
        <v>1</v>
      </c>
      <c r="N254" s="249" t="s">
        <v>39</v>
      </c>
      <c r="O254" s="222">
        <v>0</v>
      </c>
      <c r="P254" s="222">
        <f>O254*H254</f>
        <v>0</v>
      </c>
      <c r="Q254" s="222">
        <v>0.055</v>
      </c>
      <c r="R254" s="222">
        <f>Q254*H254</f>
        <v>2.3650000000000002</v>
      </c>
      <c r="S254" s="222">
        <v>0</v>
      </c>
      <c r="T254" s="223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24" t="s">
        <v>167</v>
      </c>
      <c r="AT254" s="224" t="s">
        <v>234</v>
      </c>
      <c r="AU254" s="224" t="s">
        <v>82</v>
      </c>
      <c r="AY254" s="16" t="s">
        <v>128</v>
      </c>
      <c r="BE254" s="225">
        <f>IF(N254="základní",J254,0)</f>
        <v>6579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6" t="s">
        <v>82</v>
      </c>
      <c r="BK254" s="225">
        <f>ROUND(I254*H254,2)</f>
        <v>6579</v>
      </c>
      <c r="BL254" s="16" t="s">
        <v>133</v>
      </c>
      <c r="BM254" s="224" t="s">
        <v>735</v>
      </c>
    </row>
    <row r="255" s="2" customFormat="1">
      <c r="A255" s="33"/>
      <c r="B255" s="34"/>
      <c r="C255" s="35"/>
      <c r="D255" s="226" t="s">
        <v>135</v>
      </c>
      <c r="E255" s="35"/>
      <c r="F255" s="227" t="s">
        <v>734</v>
      </c>
      <c r="G255" s="35"/>
      <c r="H255" s="35"/>
      <c r="I255" s="35"/>
      <c r="J255" s="35"/>
      <c r="K255" s="35"/>
      <c r="L255" s="36"/>
      <c r="M255" s="228"/>
      <c r="N255" s="229"/>
      <c r="O255" s="85"/>
      <c r="P255" s="85"/>
      <c r="Q255" s="85"/>
      <c r="R255" s="85"/>
      <c r="S255" s="85"/>
      <c r="T255" s="86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135</v>
      </c>
      <c r="AU255" s="16" t="s">
        <v>82</v>
      </c>
    </row>
    <row r="256" s="2" customFormat="1" ht="33" customHeight="1">
      <c r="A256" s="33"/>
      <c r="B256" s="34"/>
      <c r="C256" s="213" t="s">
        <v>425</v>
      </c>
      <c r="D256" s="213" t="s">
        <v>129</v>
      </c>
      <c r="E256" s="214" t="s">
        <v>352</v>
      </c>
      <c r="F256" s="215" t="s">
        <v>353</v>
      </c>
      <c r="G256" s="216" t="s">
        <v>349</v>
      </c>
      <c r="H256" s="217">
        <v>43</v>
      </c>
      <c r="I256" s="218">
        <v>219</v>
      </c>
      <c r="J256" s="218">
        <f>ROUND(I256*H256,2)</f>
        <v>9417</v>
      </c>
      <c r="K256" s="219"/>
      <c r="L256" s="36"/>
      <c r="M256" s="220" t="s">
        <v>1</v>
      </c>
      <c r="N256" s="221" t="s">
        <v>39</v>
      </c>
      <c r="O256" s="222">
        <v>0.23899999999999999</v>
      </c>
      <c r="P256" s="222">
        <f>O256*H256</f>
        <v>10.276999999999999</v>
      </c>
      <c r="Q256" s="222">
        <v>0.1295</v>
      </c>
      <c r="R256" s="222">
        <f>Q256*H256</f>
        <v>5.5685000000000002</v>
      </c>
      <c r="S256" s="222">
        <v>0</v>
      </c>
      <c r="T256" s="223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24" t="s">
        <v>133</v>
      </c>
      <c r="AT256" s="224" t="s">
        <v>129</v>
      </c>
      <c r="AU256" s="224" t="s">
        <v>82</v>
      </c>
      <c r="AY256" s="16" t="s">
        <v>128</v>
      </c>
      <c r="BE256" s="225">
        <f>IF(N256="základní",J256,0)</f>
        <v>9417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6" t="s">
        <v>82</v>
      </c>
      <c r="BK256" s="225">
        <f>ROUND(I256*H256,2)</f>
        <v>9417</v>
      </c>
      <c r="BL256" s="16" t="s">
        <v>133</v>
      </c>
      <c r="BM256" s="224" t="s">
        <v>736</v>
      </c>
    </row>
    <row r="257" s="2" customFormat="1">
      <c r="A257" s="33"/>
      <c r="B257" s="34"/>
      <c r="C257" s="35"/>
      <c r="D257" s="226" t="s">
        <v>135</v>
      </c>
      <c r="E257" s="35"/>
      <c r="F257" s="227" t="s">
        <v>355</v>
      </c>
      <c r="G257" s="35"/>
      <c r="H257" s="35"/>
      <c r="I257" s="35"/>
      <c r="J257" s="35"/>
      <c r="K257" s="35"/>
      <c r="L257" s="36"/>
      <c r="M257" s="228"/>
      <c r="N257" s="229"/>
      <c r="O257" s="85"/>
      <c r="P257" s="85"/>
      <c r="Q257" s="85"/>
      <c r="R257" s="85"/>
      <c r="S257" s="85"/>
      <c r="T257" s="86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135</v>
      </c>
      <c r="AU257" s="16" t="s">
        <v>82</v>
      </c>
    </row>
    <row r="258" s="2" customFormat="1" ht="16.5" customHeight="1">
      <c r="A258" s="33"/>
      <c r="B258" s="34"/>
      <c r="C258" s="213" t="s">
        <v>430</v>
      </c>
      <c r="D258" s="213" t="s">
        <v>129</v>
      </c>
      <c r="E258" s="214" t="s">
        <v>307</v>
      </c>
      <c r="F258" s="215" t="s">
        <v>405</v>
      </c>
      <c r="G258" s="216" t="s">
        <v>349</v>
      </c>
      <c r="H258" s="217">
        <v>48</v>
      </c>
      <c r="I258" s="218">
        <v>8170</v>
      </c>
      <c r="J258" s="218">
        <f>ROUND(I258*H258,2)</f>
        <v>392160</v>
      </c>
      <c r="K258" s="219"/>
      <c r="L258" s="36"/>
      <c r="M258" s="220" t="s">
        <v>1</v>
      </c>
      <c r="N258" s="221" t="s">
        <v>39</v>
      </c>
      <c r="O258" s="222">
        <v>0.35499999999999998</v>
      </c>
      <c r="P258" s="222">
        <f>O258*H258</f>
        <v>17.039999999999999</v>
      </c>
      <c r="Q258" s="222">
        <v>0.74460999999999999</v>
      </c>
      <c r="R258" s="222">
        <f>Q258*H258</f>
        <v>35.741280000000003</v>
      </c>
      <c r="S258" s="222">
        <v>0</v>
      </c>
      <c r="T258" s="223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24" t="s">
        <v>175</v>
      </c>
      <c r="AT258" s="224" t="s">
        <v>129</v>
      </c>
      <c r="AU258" s="224" t="s">
        <v>82</v>
      </c>
      <c r="AY258" s="16" t="s">
        <v>128</v>
      </c>
      <c r="BE258" s="225">
        <f>IF(N258="základní",J258,0)</f>
        <v>392160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6" t="s">
        <v>82</v>
      </c>
      <c r="BK258" s="225">
        <f>ROUND(I258*H258,2)</f>
        <v>392160</v>
      </c>
      <c r="BL258" s="16" t="s">
        <v>175</v>
      </c>
      <c r="BM258" s="224" t="s">
        <v>737</v>
      </c>
    </row>
    <row r="259" s="2" customFormat="1">
      <c r="A259" s="33"/>
      <c r="B259" s="34"/>
      <c r="C259" s="35"/>
      <c r="D259" s="226" t="s">
        <v>135</v>
      </c>
      <c r="E259" s="35"/>
      <c r="F259" s="227" t="s">
        <v>405</v>
      </c>
      <c r="G259" s="35"/>
      <c r="H259" s="35"/>
      <c r="I259" s="35"/>
      <c r="J259" s="35"/>
      <c r="K259" s="35"/>
      <c r="L259" s="36"/>
      <c r="M259" s="228"/>
      <c r="N259" s="229"/>
      <c r="O259" s="85"/>
      <c r="P259" s="85"/>
      <c r="Q259" s="85"/>
      <c r="R259" s="85"/>
      <c r="S259" s="85"/>
      <c r="T259" s="86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135</v>
      </c>
      <c r="AU259" s="16" t="s">
        <v>82</v>
      </c>
    </row>
    <row r="260" s="13" customFormat="1">
      <c r="A260" s="13"/>
      <c r="B260" s="230"/>
      <c r="C260" s="231"/>
      <c r="D260" s="226" t="s">
        <v>188</v>
      </c>
      <c r="E260" s="232" t="s">
        <v>1</v>
      </c>
      <c r="F260" s="233" t="s">
        <v>738</v>
      </c>
      <c r="G260" s="231"/>
      <c r="H260" s="234">
        <v>48</v>
      </c>
      <c r="I260" s="231"/>
      <c r="J260" s="231"/>
      <c r="K260" s="231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188</v>
      </c>
      <c r="AU260" s="239" t="s">
        <v>82</v>
      </c>
      <c r="AV260" s="13" t="s">
        <v>84</v>
      </c>
      <c r="AW260" s="13" t="s">
        <v>29</v>
      </c>
      <c r="AX260" s="13" t="s">
        <v>82</v>
      </c>
      <c r="AY260" s="239" t="s">
        <v>128</v>
      </c>
    </row>
    <row r="261" s="12" customFormat="1" ht="25.92" customHeight="1">
      <c r="A261" s="12"/>
      <c r="B261" s="200"/>
      <c r="C261" s="201"/>
      <c r="D261" s="202" t="s">
        <v>73</v>
      </c>
      <c r="E261" s="203" t="s">
        <v>498</v>
      </c>
      <c r="F261" s="203" t="s">
        <v>499</v>
      </c>
      <c r="G261" s="201"/>
      <c r="H261" s="201"/>
      <c r="I261" s="201"/>
      <c r="J261" s="204">
        <f>BK261</f>
        <v>396668.06</v>
      </c>
      <c r="K261" s="201"/>
      <c r="L261" s="205"/>
      <c r="M261" s="206"/>
      <c r="N261" s="207"/>
      <c r="O261" s="207"/>
      <c r="P261" s="208">
        <f>SUM(P262:P264)</f>
        <v>401.53515600000003</v>
      </c>
      <c r="Q261" s="207"/>
      <c r="R261" s="208">
        <f>SUM(R262:R264)</f>
        <v>0</v>
      </c>
      <c r="S261" s="207"/>
      <c r="T261" s="209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0" t="s">
        <v>82</v>
      </c>
      <c r="AT261" s="211" t="s">
        <v>73</v>
      </c>
      <c r="AU261" s="211" t="s">
        <v>74</v>
      </c>
      <c r="AY261" s="210" t="s">
        <v>128</v>
      </c>
      <c r="BK261" s="212">
        <f>SUM(BK262:BK264)</f>
        <v>396668.06</v>
      </c>
    </row>
    <row r="262" s="2" customFormat="1" ht="33" customHeight="1">
      <c r="A262" s="33"/>
      <c r="B262" s="34"/>
      <c r="C262" s="213" t="s">
        <v>435</v>
      </c>
      <c r="D262" s="213" t="s">
        <v>129</v>
      </c>
      <c r="E262" s="214" t="s">
        <v>501</v>
      </c>
      <c r="F262" s="215" t="s">
        <v>502</v>
      </c>
      <c r="G262" s="216" t="s">
        <v>214</v>
      </c>
      <c r="H262" s="217">
        <v>6083.866</v>
      </c>
      <c r="I262" s="218">
        <v>65.200000000000003</v>
      </c>
      <c r="J262" s="218">
        <f>ROUND(I262*H262,2)</f>
        <v>396668.06</v>
      </c>
      <c r="K262" s="219"/>
      <c r="L262" s="36"/>
      <c r="M262" s="220" t="s">
        <v>1</v>
      </c>
      <c r="N262" s="221" t="s">
        <v>39</v>
      </c>
      <c r="O262" s="222">
        <v>0.066000000000000003</v>
      </c>
      <c r="P262" s="222">
        <f>O262*H262</f>
        <v>401.53515600000003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24" t="s">
        <v>133</v>
      </c>
      <c r="AT262" s="224" t="s">
        <v>129</v>
      </c>
      <c r="AU262" s="224" t="s">
        <v>82</v>
      </c>
      <c r="AY262" s="16" t="s">
        <v>128</v>
      </c>
      <c r="BE262" s="225">
        <f>IF(N262="základní",J262,0)</f>
        <v>396668.06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6" t="s">
        <v>82</v>
      </c>
      <c r="BK262" s="225">
        <f>ROUND(I262*H262,2)</f>
        <v>396668.06</v>
      </c>
      <c r="BL262" s="16" t="s">
        <v>133</v>
      </c>
      <c r="BM262" s="224" t="s">
        <v>739</v>
      </c>
    </row>
    <row r="263" s="2" customFormat="1">
      <c r="A263" s="33"/>
      <c r="B263" s="34"/>
      <c r="C263" s="35"/>
      <c r="D263" s="226" t="s">
        <v>135</v>
      </c>
      <c r="E263" s="35"/>
      <c r="F263" s="227" t="s">
        <v>504</v>
      </c>
      <c r="G263" s="35"/>
      <c r="H263" s="35"/>
      <c r="I263" s="35"/>
      <c r="J263" s="35"/>
      <c r="K263" s="35"/>
      <c r="L263" s="36"/>
      <c r="M263" s="228"/>
      <c r="N263" s="229"/>
      <c r="O263" s="85"/>
      <c r="P263" s="85"/>
      <c r="Q263" s="85"/>
      <c r="R263" s="85"/>
      <c r="S263" s="85"/>
      <c r="T263" s="86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135</v>
      </c>
      <c r="AU263" s="16" t="s">
        <v>82</v>
      </c>
    </row>
    <row r="264" s="13" customFormat="1">
      <c r="A264" s="13"/>
      <c r="B264" s="230"/>
      <c r="C264" s="231"/>
      <c r="D264" s="226" t="s">
        <v>188</v>
      </c>
      <c r="E264" s="232" t="s">
        <v>1</v>
      </c>
      <c r="F264" s="233" t="s">
        <v>740</v>
      </c>
      <c r="G264" s="231"/>
      <c r="H264" s="234">
        <v>6083.866</v>
      </c>
      <c r="I264" s="231"/>
      <c r="J264" s="231"/>
      <c r="K264" s="231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188</v>
      </c>
      <c r="AU264" s="239" t="s">
        <v>82</v>
      </c>
      <c r="AV264" s="13" t="s">
        <v>84</v>
      </c>
      <c r="AW264" s="13" t="s">
        <v>29</v>
      </c>
      <c r="AX264" s="13" t="s">
        <v>82</v>
      </c>
      <c r="AY264" s="239" t="s">
        <v>128</v>
      </c>
    </row>
    <row r="265" s="12" customFormat="1" ht="25.92" customHeight="1">
      <c r="A265" s="12"/>
      <c r="B265" s="200"/>
      <c r="C265" s="201"/>
      <c r="D265" s="202" t="s">
        <v>73</v>
      </c>
      <c r="E265" s="203" t="s">
        <v>506</v>
      </c>
      <c r="F265" s="203" t="s">
        <v>507</v>
      </c>
      <c r="G265" s="201"/>
      <c r="H265" s="201"/>
      <c r="I265" s="201"/>
      <c r="J265" s="204">
        <f>BK265</f>
        <v>113000</v>
      </c>
      <c r="K265" s="201"/>
      <c r="L265" s="205"/>
      <c r="M265" s="206"/>
      <c r="N265" s="207"/>
      <c r="O265" s="207"/>
      <c r="P265" s="208">
        <f>SUM(P266:P277)</f>
        <v>0</v>
      </c>
      <c r="Q265" s="207"/>
      <c r="R265" s="208">
        <f>SUM(R266:R277)</f>
        <v>0</v>
      </c>
      <c r="S265" s="207"/>
      <c r="T265" s="209">
        <f>SUM(T266:T277)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0" t="s">
        <v>150</v>
      </c>
      <c r="AT265" s="211" t="s">
        <v>73</v>
      </c>
      <c r="AU265" s="211" t="s">
        <v>74</v>
      </c>
      <c r="AY265" s="210" t="s">
        <v>128</v>
      </c>
      <c r="BK265" s="212">
        <f>SUM(BK266:BK277)</f>
        <v>113000</v>
      </c>
    </row>
    <row r="266" s="2" customFormat="1" ht="16.5" customHeight="1">
      <c r="A266" s="33"/>
      <c r="B266" s="34"/>
      <c r="C266" s="213" t="s">
        <v>440</v>
      </c>
      <c r="D266" s="213" t="s">
        <v>129</v>
      </c>
      <c r="E266" s="214" t="s">
        <v>509</v>
      </c>
      <c r="F266" s="215" t="s">
        <v>510</v>
      </c>
      <c r="G266" s="216" t="s">
        <v>438</v>
      </c>
      <c r="H266" s="217">
        <v>1</v>
      </c>
      <c r="I266" s="218">
        <v>15000</v>
      </c>
      <c r="J266" s="218">
        <f>ROUND(I266*H266,2)</f>
        <v>15000</v>
      </c>
      <c r="K266" s="219"/>
      <c r="L266" s="36"/>
      <c r="M266" s="220" t="s">
        <v>1</v>
      </c>
      <c r="N266" s="221" t="s">
        <v>39</v>
      </c>
      <c r="O266" s="222">
        <v>0</v>
      </c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24" t="s">
        <v>175</v>
      </c>
      <c r="AT266" s="224" t="s">
        <v>129</v>
      </c>
      <c r="AU266" s="224" t="s">
        <v>82</v>
      </c>
      <c r="AY266" s="16" t="s">
        <v>128</v>
      </c>
      <c r="BE266" s="225">
        <f>IF(N266="základní",J266,0)</f>
        <v>15000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6" t="s">
        <v>82</v>
      </c>
      <c r="BK266" s="225">
        <f>ROUND(I266*H266,2)</f>
        <v>15000</v>
      </c>
      <c r="BL266" s="16" t="s">
        <v>175</v>
      </c>
      <c r="BM266" s="224" t="s">
        <v>741</v>
      </c>
    </row>
    <row r="267" s="2" customFormat="1">
      <c r="A267" s="33"/>
      <c r="B267" s="34"/>
      <c r="C267" s="35"/>
      <c r="D267" s="226" t="s">
        <v>135</v>
      </c>
      <c r="E267" s="35"/>
      <c r="F267" s="227" t="s">
        <v>510</v>
      </c>
      <c r="G267" s="35"/>
      <c r="H267" s="35"/>
      <c r="I267" s="35"/>
      <c r="J267" s="35"/>
      <c r="K267" s="35"/>
      <c r="L267" s="36"/>
      <c r="M267" s="228"/>
      <c r="N267" s="229"/>
      <c r="O267" s="85"/>
      <c r="P267" s="85"/>
      <c r="Q267" s="85"/>
      <c r="R267" s="85"/>
      <c r="S267" s="85"/>
      <c r="T267" s="86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135</v>
      </c>
      <c r="AU267" s="16" t="s">
        <v>82</v>
      </c>
    </row>
    <row r="268" s="2" customFormat="1" ht="16.5" customHeight="1">
      <c r="A268" s="33"/>
      <c r="B268" s="34"/>
      <c r="C268" s="213" t="s">
        <v>445</v>
      </c>
      <c r="D268" s="213" t="s">
        <v>129</v>
      </c>
      <c r="E268" s="214" t="s">
        <v>513</v>
      </c>
      <c r="F268" s="215" t="s">
        <v>514</v>
      </c>
      <c r="G268" s="216" t="s">
        <v>438</v>
      </c>
      <c r="H268" s="217">
        <v>1</v>
      </c>
      <c r="I268" s="218">
        <v>30000</v>
      </c>
      <c r="J268" s="218">
        <f>ROUND(I268*H268,2)</f>
        <v>30000</v>
      </c>
      <c r="K268" s="219"/>
      <c r="L268" s="36"/>
      <c r="M268" s="220" t="s">
        <v>1</v>
      </c>
      <c r="N268" s="221" t="s">
        <v>39</v>
      </c>
      <c r="O268" s="222">
        <v>0</v>
      </c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24" t="s">
        <v>175</v>
      </c>
      <c r="AT268" s="224" t="s">
        <v>129</v>
      </c>
      <c r="AU268" s="224" t="s">
        <v>82</v>
      </c>
      <c r="AY268" s="16" t="s">
        <v>128</v>
      </c>
      <c r="BE268" s="225">
        <f>IF(N268="základní",J268,0)</f>
        <v>30000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6" t="s">
        <v>82</v>
      </c>
      <c r="BK268" s="225">
        <f>ROUND(I268*H268,2)</f>
        <v>30000</v>
      </c>
      <c r="BL268" s="16" t="s">
        <v>175</v>
      </c>
      <c r="BM268" s="224" t="s">
        <v>742</v>
      </c>
    </row>
    <row r="269" s="2" customFormat="1">
      <c r="A269" s="33"/>
      <c r="B269" s="34"/>
      <c r="C269" s="35"/>
      <c r="D269" s="226" t="s">
        <v>135</v>
      </c>
      <c r="E269" s="35"/>
      <c r="F269" s="227" t="s">
        <v>514</v>
      </c>
      <c r="G269" s="35"/>
      <c r="H269" s="35"/>
      <c r="I269" s="35"/>
      <c r="J269" s="35"/>
      <c r="K269" s="35"/>
      <c r="L269" s="36"/>
      <c r="M269" s="228"/>
      <c r="N269" s="229"/>
      <c r="O269" s="85"/>
      <c r="P269" s="85"/>
      <c r="Q269" s="85"/>
      <c r="R269" s="85"/>
      <c r="S269" s="85"/>
      <c r="T269" s="86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135</v>
      </c>
      <c r="AU269" s="16" t="s">
        <v>82</v>
      </c>
    </row>
    <row r="270" s="2" customFormat="1" ht="16.5" customHeight="1">
      <c r="A270" s="33"/>
      <c r="B270" s="34"/>
      <c r="C270" s="213" t="s">
        <v>450</v>
      </c>
      <c r="D270" s="213" t="s">
        <v>129</v>
      </c>
      <c r="E270" s="214" t="s">
        <v>517</v>
      </c>
      <c r="F270" s="215" t="s">
        <v>518</v>
      </c>
      <c r="G270" s="216" t="s">
        <v>438</v>
      </c>
      <c r="H270" s="217">
        <v>1</v>
      </c>
      <c r="I270" s="218">
        <v>30000</v>
      </c>
      <c r="J270" s="218">
        <f>ROUND(I270*H270,2)</f>
        <v>30000</v>
      </c>
      <c r="K270" s="219"/>
      <c r="L270" s="36"/>
      <c r="M270" s="220" t="s">
        <v>1</v>
      </c>
      <c r="N270" s="221" t="s">
        <v>39</v>
      </c>
      <c r="O270" s="222">
        <v>0</v>
      </c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24" t="s">
        <v>175</v>
      </c>
      <c r="AT270" s="224" t="s">
        <v>129</v>
      </c>
      <c r="AU270" s="224" t="s">
        <v>82</v>
      </c>
      <c r="AY270" s="16" t="s">
        <v>128</v>
      </c>
      <c r="BE270" s="225">
        <f>IF(N270="základní",J270,0)</f>
        <v>30000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6" t="s">
        <v>82</v>
      </c>
      <c r="BK270" s="225">
        <f>ROUND(I270*H270,2)</f>
        <v>30000</v>
      </c>
      <c r="BL270" s="16" t="s">
        <v>175</v>
      </c>
      <c r="BM270" s="224" t="s">
        <v>743</v>
      </c>
    </row>
    <row r="271" s="2" customFormat="1">
      <c r="A271" s="33"/>
      <c r="B271" s="34"/>
      <c r="C271" s="35"/>
      <c r="D271" s="226" t="s">
        <v>135</v>
      </c>
      <c r="E271" s="35"/>
      <c r="F271" s="227" t="s">
        <v>518</v>
      </c>
      <c r="G271" s="35"/>
      <c r="H271" s="35"/>
      <c r="I271" s="35"/>
      <c r="J271" s="35"/>
      <c r="K271" s="35"/>
      <c r="L271" s="36"/>
      <c r="M271" s="228"/>
      <c r="N271" s="229"/>
      <c r="O271" s="85"/>
      <c r="P271" s="85"/>
      <c r="Q271" s="85"/>
      <c r="R271" s="85"/>
      <c r="S271" s="85"/>
      <c r="T271" s="86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135</v>
      </c>
      <c r="AU271" s="16" t="s">
        <v>82</v>
      </c>
    </row>
    <row r="272" s="2" customFormat="1" ht="16.5" customHeight="1">
      <c r="A272" s="33"/>
      <c r="B272" s="34"/>
      <c r="C272" s="213" t="s">
        <v>454</v>
      </c>
      <c r="D272" s="213" t="s">
        <v>129</v>
      </c>
      <c r="E272" s="214" t="s">
        <v>521</v>
      </c>
      <c r="F272" s="215" t="s">
        <v>522</v>
      </c>
      <c r="G272" s="216" t="s">
        <v>438</v>
      </c>
      <c r="H272" s="217">
        <v>1</v>
      </c>
      <c r="I272" s="218">
        <v>10000</v>
      </c>
      <c r="J272" s="218">
        <f>ROUND(I272*H272,2)</f>
        <v>10000</v>
      </c>
      <c r="K272" s="219"/>
      <c r="L272" s="36"/>
      <c r="M272" s="220" t="s">
        <v>1</v>
      </c>
      <c r="N272" s="221" t="s">
        <v>39</v>
      </c>
      <c r="O272" s="222">
        <v>0</v>
      </c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24" t="s">
        <v>175</v>
      </c>
      <c r="AT272" s="224" t="s">
        <v>129</v>
      </c>
      <c r="AU272" s="224" t="s">
        <v>82</v>
      </c>
      <c r="AY272" s="16" t="s">
        <v>128</v>
      </c>
      <c r="BE272" s="225">
        <f>IF(N272="základní",J272,0)</f>
        <v>10000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6" t="s">
        <v>82</v>
      </c>
      <c r="BK272" s="225">
        <f>ROUND(I272*H272,2)</f>
        <v>10000</v>
      </c>
      <c r="BL272" s="16" t="s">
        <v>175</v>
      </c>
      <c r="BM272" s="224" t="s">
        <v>744</v>
      </c>
    </row>
    <row r="273" s="2" customFormat="1">
      <c r="A273" s="33"/>
      <c r="B273" s="34"/>
      <c r="C273" s="35"/>
      <c r="D273" s="226" t="s">
        <v>135</v>
      </c>
      <c r="E273" s="35"/>
      <c r="F273" s="227" t="s">
        <v>522</v>
      </c>
      <c r="G273" s="35"/>
      <c r="H273" s="35"/>
      <c r="I273" s="35"/>
      <c r="J273" s="35"/>
      <c r="K273" s="35"/>
      <c r="L273" s="36"/>
      <c r="M273" s="228"/>
      <c r="N273" s="229"/>
      <c r="O273" s="85"/>
      <c r="P273" s="85"/>
      <c r="Q273" s="85"/>
      <c r="R273" s="85"/>
      <c r="S273" s="85"/>
      <c r="T273" s="86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135</v>
      </c>
      <c r="AU273" s="16" t="s">
        <v>82</v>
      </c>
    </row>
    <row r="274" s="2" customFormat="1" ht="16.5" customHeight="1">
      <c r="A274" s="33"/>
      <c r="B274" s="34"/>
      <c r="C274" s="213" t="s">
        <v>460</v>
      </c>
      <c r="D274" s="213" t="s">
        <v>129</v>
      </c>
      <c r="E274" s="214" t="s">
        <v>525</v>
      </c>
      <c r="F274" s="215" t="s">
        <v>526</v>
      </c>
      <c r="G274" s="216" t="s">
        <v>527</v>
      </c>
      <c r="H274" s="217">
        <v>6</v>
      </c>
      <c r="I274" s="218">
        <v>3000</v>
      </c>
      <c r="J274" s="218">
        <f>ROUND(I274*H274,2)</f>
        <v>18000</v>
      </c>
      <c r="K274" s="219"/>
      <c r="L274" s="36"/>
      <c r="M274" s="220" t="s">
        <v>1</v>
      </c>
      <c r="N274" s="221" t="s">
        <v>39</v>
      </c>
      <c r="O274" s="222">
        <v>0</v>
      </c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24" t="s">
        <v>175</v>
      </c>
      <c r="AT274" s="224" t="s">
        <v>129</v>
      </c>
      <c r="AU274" s="224" t="s">
        <v>82</v>
      </c>
      <c r="AY274" s="16" t="s">
        <v>128</v>
      </c>
      <c r="BE274" s="225">
        <f>IF(N274="základní",J274,0)</f>
        <v>18000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6" t="s">
        <v>82</v>
      </c>
      <c r="BK274" s="225">
        <f>ROUND(I274*H274,2)</f>
        <v>18000</v>
      </c>
      <c r="BL274" s="16" t="s">
        <v>175</v>
      </c>
      <c r="BM274" s="224" t="s">
        <v>745</v>
      </c>
    </row>
    <row r="275" s="2" customFormat="1">
      <c r="A275" s="33"/>
      <c r="B275" s="34"/>
      <c r="C275" s="35"/>
      <c r="D275" s="226" t="s">
        <v>135</v>
      </c>
      <c r="E275" s="35"/>
      <c r="F275" s="227" t="s">
        <v>526</v>
      </c>
      <c r="G275" s="35"/>
      <c r="H275" s="35"/>
      <c r="I275" s="35"/>
      <c r="J275" s="35"/>
      <c r="K275" s="35"/>
      <c r="L275" s="36"/>
      <c r="M275" s="228"/>
      <c r="N275" s="229"/>
      <c r="O275" s="85"/>
      <c r="P275" s="85"/>
      <c r="Q275" s="85"/>
      <c r="R275" s="85"/>
      <c r="S275" s="85"/>
      <c r="T275" s="86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135</v>
      </c>
      <c r="AU275" s="16" t="s">
        <v>82</v>
      </c>
    </row>
    <row r="276" s="2" customFormat="1" ht="16.5" customHeight="1">
      <c r="A276" s="33"/>
      <c r="B276" s="34"/>
      <c r="C276" s="213" t="s">
        <v>465</v>
      </c>
      <c r="D276" s="213" t="s">
        <v>129</v>
      </c>
      <c r="E276" s="214" t="s">
        <v>541</v>
      </c>
      <c r="F276" s="215" t="s">
        <v>542</v>
      </c>
      <c r="G276" s="216" t="s">
        <v>438</v>
      </c>
      <c r="H276" s="217">
        <v>1</v>
      </c>
      <c r="I276" s="218">
        <v>10000</v>
      </c>
      <c r="J276" s="218">
        <f>ROUND(I276*H276,2)</f>
        <v>10000</v>
      </c>
      <c r="K276" s="219"/>
      <c r="L276" s="36"/>
      <c r="M276" s="220" t="s">
        <v>1</v>
      </c>
      <c r="N276" s="221" t="s">
        <v>39</v>
      </c>
      <c r="O276" s="222">
        <v>0</v>
      </c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24" t="s">
        <v>175</v>
      </c>
      <c r="AT276" s="224" t="s">
        <v>129</v>
      </c>
      <c r="AU276" s="224" t="s">
        <v>82</v>
      </c>
      <c r="AY276" s="16" t="s">
        <v>128</v>
      </c>
      <c r="BE276" s="225">
        <f>IF(N276="základní",J276,0)</f>
        <v>10000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6" t="s">
        <v>82</v>
      </c>
      <c r="BK276" s="225">
        <f>ROUND(I276*H276,2)</f>
        <v>10000</v>
      </c>
      <c r="BL276" s="16" t="s">
        <v>175</v>
      </c>
      <c r="BM276" s="224" t="s">
        <v>746</v>
      </c>
    </row>
    <row r="277" s="2" customFormat="1">
      <c r="A277" s="33"/>
      <c r="B277" s="34"/>
      <c r="C277" s="35"/>
      <c r="D277" s="226" t="s">
        <v>135</v>
      </c>
      <c r="E277" s="35"/>
      <c r="F277" s="227" t="s">
        <v>542</v>
      </c>
      <c r="G277" s="35"/>
      <c r="H277" s="35"/>
      <c r="I277" s="35"/>
      <c r="J277" s="35"/>
      <c r="K277" s="35"/>
      <c r="L277" s="36"/>
      <c r="M277" s="263"/>
      <c r="N277" s="264"/>
      <c r="O277" s="265"/>
      <c r="P277" s="265"/>
      <c r="Q277" s="265"/>
      <c r="R277" s="265"/>
      <c r="S277" s="265"/>
      <c r="T277" s="266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135</v>
      </c>
      <c r="AU277" s="16" t="s">
        <v>82</v>
      </c>
    </row>
    <row r="278" s="2" customFormat="1" ht="6.96" customHeight="1">
      <c r="A278" s="33"/>
      <c r="B278" s="60"/>
      <c r="C278" s="61"/>
      <c r="D278" s="61"/>
      <c r="E278" s="61"/>
      <c r="F278" s="61"/>
      <c r="G278" s="61"/>
      <c r="H278" s="61"/>
      <c r="I278" s="61"/>
      <c r="J278" s="61"/>
      <c r="K278" s="61"/>
      <c r="L278" s="36"/>
      <c r="M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</row>
  </sheetData>
  <sheetProtection sheet="1" autoFilter="0" formatColumns="0" formatRows="0" objects="1" scenarios="1" spinCount="100000" saltValue="+linTkXsSAGVU4WofmoliaIuNzcsO1Da6ck1QLcaUKwmjlrhFfv7THjQkVWFW5RN2mIh59x5oWN7JuLX5kRrTQ==" hashValue="jS7oBC0LUJ5bIv3i3Za2DJNgunOIf6ypu9aiRh8+PZBrgZvfFXokPZMzmG/dnftZC1XH5Ke2uR/WEw1yYvmUCg==" algorithmName="SHA-512" password="CC35"/>
  <autoFilter ref="C121:K27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84</v>
      </c>
    </row>
    <row r="4" s="1" customFormat="1" ht="24.96" customHeight="1">
      <c r="B4" s="19"/>
      <c r="D4" s="136" t="s">
        <v>98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8" t="s">
        <v>14</v>
      </c>
      <c r="L6" s="19"/>
    </row>
    <row r="7" s="1" customFormat="1" ht="16.5" customHeight="1">
      <c r="B7" s="19"/>
      <c r="E7" s="139" t="str">
        <f>'Rekapitulace stavby'!K6</f>
        <v>Polní cesta PC10 - Horní Hynčina</v>
      </c>
      <c r="F7" s="138"/>
      <c r="G7" s="138"/>
      <c r="H7" s="138"/>
      <c r="L7" s="19"/>
    </row>
    <row r="8" s="2" customFormat="1" ht="12" customHeight="1">
      <c r="A8" s="33"/>
      <c r="B8" s="36"/>
      <c r="C8" s="33"/>
      <c r="D8" s="138" t="s">
        <v>99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0" t="s">
        <v>747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8" t="s">
        <v>16</v>
      </c>
      <c r="E11" s="33"/>
      <c r="F11" s="141" t="s">
        <v>1</v>
      </c>
      <c r="G11" s="33"/>
      <c r="H11" s="33"/>
      <c r="I11" s="138" t="s">
        <v>17</v>
      </c>
      <c r="J11" s="141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8" t="s">
        <v>18</v>
      </c>
      <c r="E12" s="33"/>
      <c r="F12" s="141" t="s">
        <v>19</v>
      </c>
      <c r="G12" s="33"/>
      <c r="H12" s="33"/>
      <c r="I12" s="138" t="s">
        <v>20</v>
      </c>
      <c r="J12" s="142" t="str">
        <f>'Rekapitulace stavby'!AN8</f>
        <v>11. 3. 2021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8" t="s">
        <v>22</v>
      </c>
      <c r="E14" s="33"/>
      <c r="F14" s="33"/>
      <c r="G14" s="33"/>
      <c r="H14" s="33"/>
      <c r="I14" s="138" t="s">
        <v>23</v>
      </c>
      <c r="J14" s="141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1" t="s">
        <v>24</v>
      </c>
      <c r="F15" s="33"/>
      <c r="G15" s="33"/>
      <c r="H15" s="33"/>
      <c r="I15" s="138" t="s">
        <v>25</v>
      </c>
      <c r="J15" s="141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8" t="s">
        <v>26</v>
      </c>
      <c r="E17" s="33"/>
      <c r="F17" s="33"/>
      <c r="G17" s="33"/>
      <c r="H17" s="33"/>
      <c r="I17" s="138" t="s">
        <v>23</v>
      </c>
      <c r="J17" s="141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1" t="str">
        <f>'Rekapitulace stavby'!E14</f>
        <v xml:space="preserve"> </v>
      </c>
      <c r="F18" s="141"/>
      <c r="G18" s="141"/>
      <c r="H18" s="141"/>
      <c r="I18" s="138" t="s">
        <v>25</v>
      </c>
      <c r="J18" s="141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8" t="s">
        <v>27</v>
      </c>
      <c r="E20" s="33"/>
      <c r="F20" s="33"/>
      <c r="G20" s="33"/>
      <c r="H20" s="33"/>
      <c r="I20" s="138" t="s">
        <v>23</v>
      </c>
      <c r="J20" s="141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1" t="s">
        <v>28</v>
      </c>
      <c r="F21" s="33"/>
      <c r="G21" s="33"/>
      <c r="H21" s="33"/>
      <c r="I21" s="138" t="s">
        <v>25</v>
      </c>
      <c r="J21" s="141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8" t="s">
        <v>30</v>
      </c>
      <c r="E23" s="33"/>
      <c r="F23" s="33"/>
      <c r="G23" s="33"/>
      <c r="H23" s="33"/>
      <c r="I23" s="138" t="s">
        <v>23</v>
      </c>
      <c r="J23" s="141" t="str">
        <f>IF('Rekapitulace stavby'!AN19="","",'Rekapitulace stavby'!AN19)</f>
        <v/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1" t="str">
        <f>IF('Rekapitulace stavby'!E20="","",'Rekapitulace stavby'!E20)</f>
        <v xml:space="preserve"> </v>
      </c>
      <c r="F24" s="33"/>
      <c r="G24" s="33"/>
      <c r="H24" s="33"/>
      <c r="I24" s="138" t="s">
        <v>25</v>
      </c>
      <c r="J24" s="141" t="str">
        <f>IF('Rekapitulace stavby'!AN20="","",'Rekapitulace stavby'!AN20)</f>
        <v/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8" t="s">
        <v>31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7"/>
      <c r="E29" s="147"/>
      <c r="F29" s="147"/>
      <c r="G29" s="147"/>
      <c r="H29" s="147"/>
      <c r="I29" s="147"/>
      <c r="J29" s="147"/>
      <c r="K29" s="147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6"/>
      <c r="C30" s="33"/>
      <c r="D30" s="148" t="s">
        <v>34</v>
      </c>
      <c r="E30" s="33"/>
      <c r="F30" s="33"/>
      <c r="G30" s="33"/>
      <c r="H30" s="33"/>
      <c r="I30" s="33"/>
      <c r="J30" s="149">
        <f>ROUND(J126, 2)</f>
        <v>15608826.75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6"/>
      <c r="C31" s="33"/>
      <c r="D31" s="147"/>
      <c r="E31" s="147"/>
      <c r="F31" s="147"/>
      <c r="G31" s="147"/>
      <c r="H31" s="147"/>
      <c r="I31" s="147"/>
      <c r="J31" s="147"/>
      <c r="K31" s="147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6"/>
      <c r="C32" s="33"/>
      <c r="D32" s="33"/>
      <c r="E32" s="33"/>
      <c r="F32" s="150" t="s">
        <v>36</v>
      </c>
      <c r="G32" s="33"/>
      <c r="H32" s="33"/>
      <c r="I32" s="150" t="s">
        <v>35</v>
      </c>
      <c r="J32" s="150" t="s">
        <v>37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38</v>
      </c>
      <c r="E33" s="138" t="s">
        <v>39</v>
      </c>
      <c r="F33" s="152">
        <f>ROUND((SUM(BE126:BE301)),  2)</f>
        <v>15608826.75</v>
      </c>
      <c r="G33" s="33"/>
      <c r="H33" s="33"/>
      <c r="I33" s="153">
        <v>0.20999999999999999</v>
      </c>
      <c r="J33" s="152">
        <f>ROUND(((SUM(BE126:BE301))*I33),  2)</f>
        <v>3277853.6200000001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6"/>
      <c r="C34" s="33"/>
      <c r="D34" s="33"/>
      <c r="E34" s="138" t="s">
        <v>40</v>
      </c>
      <c r="F34" s="152">
        <f>ROUND((SUM(BF126:BF301)),  2)</f>
        <v>0</v>
      </c>
      <c r="G34" s="33"/>
      <c r="H34" s="33"/>
      <c r="I34" s="153">
        <v>0.14999999999999999</v>
      </c>
      <c r="J34" s="152">
        <f>ROUND(((SUM(BF126:BF301))*I34),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6"/>
      <c r="C35" s="33"/>
      <c r="D35" s="33"/>
      <c r="E35" s="138" t="s">
        <v>41</v>
      </c>
      <c r="F35" s="152">
        <f>ROUND((SUM(BG126:BG301)),  2)</f>
        <v>0</v>
      </c>
      <c r="G35" s="33"/>
      <c r="H35" s="33"/>
      <c r="I35" s="153">
        <v>0.20999999999999999</v>
      </c>
      <c r="J35" s="152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6"/>
      <c r="C36" s="33"/>
      <c r="D36" s="33"/>
      <c r="E36" s="138" t="s">
        <v>42</v>
      </c>
      <c r="F36" s="152">
        <f>ROUND((SUM(BH126:BH301)),  2)</f>
        <v>0</v>
      </c>
      <c r="G36" s="33"/>
      <c r="H36" s="33"/>
      <c r="I36" s="153">
        <v>0.14999999999999999</v>
      </c>
      <c r="J36" s="152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33"/>
      <c r="E37" s="138" t="s">
        <v>43</v>
      </c>
      <c r="F37" s="152">
        <f>ROUND((SUM(BI126:BI301)),  2)</f>
        <v>0</v>
      </c>
      <c r="G37" s="33"/>
      <c r="H37" s="33"/>
      <c r="I37" s="153">
        <v>0</v>
      </c>
      <c r="J37" s="152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6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6"/>
      <c r="C39" s="154"/>
      <c r="D39" s="155" t="s">
        <v>44</v>
      </c>
      <c r="E39" s="156"/>
      <c r="F39" s="156"/>
      <c r="G39" s="157" t="s">
        <v>45</v>
      </c>
      <c r="H39" s="158" t="s">
        <v>46</v>
      </c>
      <c r="I39" s="156"/>
      <c r="J39" s="159">
        <f>SUM(J30:J37)</f>
        <v>18886680.370000001</v>
      </c>
      <c r="K39" s="160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7"/>
      <c r="D50" s="161" t="s">
        <v>47</v>
      </c>
      <c r="E50" s="162"/>
      <c r="F50" s="162"/>
      <c r="G50" s="161" t="s">
        <v>48</v>
      </c>
      <c r="H50" s="162"/>
      <c r="I50" s="162"/>
      <c r="J50" s="162"/>
      <c r="K50" s="162"/>
      <c r="L50" s="57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3"/>
      <c r="B61" s="36"/>
      <c r="C61" s="33"/>
      <c r="D61" s="163" t="s">
        <v>49</v>
      </c>
      <c r="E61" s="164"/>
      <c r="F61" s="165" t="s">
        <v>50</v>
      </c>
      <c r="G61" s="163" t="s">
        <v>49</v>
      </c>
      <c r="H61" s="164"/>
      <c r="I61" s="164"/>
      <c r="J61" s="166" t="s">
        <v>50</v>
      </c>
      <c r="K61" s="164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3"/>
      <c r="B65" s="36"/>
      <c r="C65" s="33"/>
      <c r="D65" s="161" t="s">
        <v>51</v>
      </c>
      <c r="E65" s="167"/>
      <c r="F65" s="167"/>
      <c r="G65" s="161" t="s">
        <v>52</v>
      </c>
      <c r="H65" s="167"/>
      <c r="I65" s="167"/>
      <c r="J65" s="167"/>
      <c r="K65" s="167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3"/>
      <c r="B76" s="36"/>
      <c r="C76" s="33"/>
      <c r="D76" s="163" t="s">
        <v>49</v>
      </c>
      <c r="E76" s="164"/>
      <c r="F76" s="165" t="s">
        <v>50</v>
      </c>
      <c r="G76" s="163" t="s">
        <v>49</v>
      </c>
      <c r="H76" s="164"/>
      <c r="I76" s="164"/>
      <c r="J76" s="166" t="s">
        <v>50</v>
      </c>
      <c r="K76" s="164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hidden="1" s="2" customFormat="1" ht="6.96" customHeight="1">
      <c r="A81" s="33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2" t="s">
        <v>101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8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72" t="str">
        <f>E7</f>
        <v>Polní cesta PC10 - Horní Hynčina</v>
      </c>
      <c r="F85" s="28"/>
      <c r="G85" s="28"/>
      <c r="H85" s="28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8" t="s">
        <v>99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>04 - Polní cesta PC10-SO-04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8" t="s">
        <v>18</v>
      </c>
      <c r="D89" s="35"/>
      <c r="E89" s="35"/>
      <c r="F89" s="25" t="str">
        <f>F12</f>
        <v xml:space="preserve"> </v>
      </c>
      <c r="G89" s="35"/>
      <c r="H89" s="35"/>
      <c r="I89" s="28" t="s">
        <v>20</v>
      </c>
      <c r="J89" s="73" t="str">
        <f>IF(J12="","",J12)</f>
        <v>11. 3. 2021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8" t="s">
        <v>22</v>
      </c>
      <c r="D91" s="35"/>
      <c r="E91" s="35"/>
      <c r="F91" s="25" t="str">
        <f>E15</f>
        <v>SPÚ, pobočka Svitavy</v>
      </c>
      <c r="G91" s="35"/>
      <c r="H91" s="35"/>
      <c r="I91" s="28" t="s">
        <v>27</v>
      </c>
      <c r="J91" s="29" t="str">
        <f>E21</f>
        <v>Agroprojekt PSO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8" t="s">
        <v>26</v>
      </c>
      <c r="D92" s="35"/>
      <c r="E92" s="35"/>
      <c r="F92" s="25" t="str">
        <f>IF(E18="","",E18)</f>
        <v xml:space="preserve"> </v>
      </c>
      <c r="G92" s="35"/>
      <c r="H92" s="35"/>
      <c r="I92" s="28" t="s">
        <v>30</v>
      </c>
      <c r="J92" s="29" t="str">
        <f>E24</f>
        <v xml:space="preserve"> 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3" t="s">
        <v>102</v>
      </c>
      <c r="D94" s="132"/>
      <c r="E94" s="132"/>
      <c r="F94" s="132"/>
      <c r="G94" s="132"/>
      <c r="H94" s="132"/>
      <c r="I94" s="132"/>
      <c r="J94" s="174" t="s">
        <v>103</v>
      </c>
      <c r="K94" s="13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5" t="s">
        <v>104</v>
      </c>
      <c r="D96" s="35"/>
      <c r="E96" s="35"/>
      <c r="F96" s="35"/>
      <c r="G96" s="35"/>
      <c r="H96" s="35"/>
      <c r="I96" s="35"/>
      <c r="J96" s="104">
        <f>J126</f>
        <v>15608826.749999998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105</v>
      </c>
    </row>
    <row r="97" hidden="1" s="9" customFormat="1" ht="24.96" customHeight="1">
      <c r="A97" s="9"/>
      <c r="B97" s="176"/>
      <c r="C97" s="177"/>
      <c r="D97" s="178" t="s">
        <v>106</v>
      </c>
      <c r="E97" s="179"/>
      <c r="F97" s="179"/>
      <c r="G97" s="179"/>
      <c r="H97" s="179"/>
      <c r="I97" s="179"/>
      <c r="J97" s="180">
        <f>J127</f>
        <v>6259037.0999999987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6"/>
      <c r="C98" s="177"/>
      <c r="D98" s="178" t="s">
        <v>748</v>
      </c>
      <c r="E98" s="179"/>
      <c r="F98" s="179"/>
      <c r="G98" s="179"/>
      <c r="H98" s="179"/>
      <c r="I98" s="179"/>
      <c r="J98" s="180">
        <f>J198</f>
        <v>227348.10000000001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6"/>
      <c r="C99" s="177"/>
      <c r="D99" s="178" t="s">
        <v>107</v>
      </c>
      <c r="E99" s="179"/>
      <c r="F99" s="179"/>
      <c r="G99" s="179"/>
      <c r="H99" s="179"/>
      <c r="I99" s="179"/>
      <c r="J99" s="180">
        <f>J205</f>
        <v>423509.84000000003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2"/>
      <c r="C100" s="183"/>
      <c r="D100" s="184" t="s">
        <v>545</v>
      </c>
      <c r="E100" s="185"/>
      <c r="F100" s="185"/>
      <c r="G100" s="185"/>
      <c r="H100" s="185"/>
      <c r="I100" s="185"/>
      <c r="J100" s="186">
        <f>J212</f>
        <v>268826.16000000003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6"/>
      <c r="C101" s="177"/>
      <c r="D101" s="178" t="s">
        <v>109</v>
      </c>
      <c r="E101" s="179"/>
      <c r="F101" s="179"/>
      <c r="G101" s="179"/>
      <c r="H101" s="179"/>
      <c r="I101" s="179"/>
      <c r="J101" s="180">
        <f>J227</f>
        <v>7915321.1999999993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76"/>
      <c r="C102" s="177"/>
      <c r="D102" s="178" t="s">
        <v>110</v>
      </c>
      <c r="E102" s="179"/>
      <c r="F102" s="179"/>
      <c r="G102" s="179"/>
      <c r="H102" s="179"/>
      <c r="I102" s="179"/>
      <c r="J102" s="180">
        <f>J267</f>
        <v>13701.25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6"/>
      <c r="C103" s="177"/>
      <c r="D103" s="178" t="s">
        <v>749</v>
      </c>
      <c r="E103" s="179"/>
      <c r="F103" s="179"/>
      <c r="G103" s="179"/>
      <c r="H103" s="179"/>
      <c r="I103" s="179"/>
      <c r="J103" s="180">
        <f>J272</f>
        <v>177749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76"/>
      <c r="C104" s="177"/>
      <c r="D104" s="178" t="s">
        <v>546</v>
      </c>
      <c r="E104" s="179"/>
      <c r="F104" s="179"/>
      <c r="G104" s="179"/>
      <c r="H104" s="179"/>
      <c r="I104" s="179"/>
      <c r="J104" s="180">
        <f>J284</f>
        <v>489160.26000000001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76"/>
      <c r="C105" s="177"/>
      <c r="D105" s="178" t="s">
        <v>750</v>
      </c>
      <c r="E105" s="179"/>
      <c r="F105" s="179"/>
      <c r="G105" s="179"/>
      <c r="H105" s="179"/>
      <c r="I105" s="179"/>
      <c r="J105" s="180">
        <f>J288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76"/>
      <c r="C106" s="177"/>
      <c r="D106" s="178" t="s">
        <v>113</v>
      </c>
      <c r="E106" s="179"/>
      <c r="F106" s="179"/>
      <c r="G106" s="179"/>
      <c r="H106" s="179"/>
      <c r="I106" s="179"/>
      <c r="J106" s="180">
        <f>J289</f>
        <v>103000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hidden="1" s="2" customFormat="1" ht="6.96" customHeight="1">
      <c r="A108" s="33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hidden="1"/>
    <row r="110" hidden="1"/>
    <row r="111" hidden="1"/>
    <row r="112" s="2" customFormat="1" ht="6.96" customHeight="1">
      <c r="A112" s="33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24.96" customHeight="1">
      <c r="A113" s="33"/>
      <c r="B113" s="34"/>
      <c r="C113" s="22" t="s">
        <v>114</v>
      </c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6.96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8" t="s">
        <v>14</v>
      </c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172" t="str">
        <f>E7</f>
        <v>Polní cesta PC10 - Horní Hynčina</v>
      </c>
      <c r="F116" s="28"/>
      <c r="G116" s="28"/>
      <c r="H116" s="28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2" customHeight="1">
      <c r="A117" s="33"/>
      <c r="B117" s="34"/>
      <c r="C117" s="28" t="s">
        <v>99</v>
      </c>
      <c r="D117" s="35"/>
      <c r="E117" s="35"/>
      <c r="F117" s="35"/>
      <c r="G117" s="35"/>
      <c r="H117" s="35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6.5" customHeight="1">
      <c r="A118" s="33"/>
      <c r="B118" s="34"/>
      <c r="C118" s="35"/>
      <c r="D118" s="35"/>
      <c r="E118" s="70" t="str">
        <f>E9</f>
        <v>04 - Polní cesta PC10-SO-04</v>
      </c>
      <c r="F118" s="35"/>
      <c r="G118" s="35"/>
      <c r="H118" s="35"/>
      <c r="I118" s="35"/>
      <c r="J118" s="35"/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2" customHeight="1">
      <c r="A120" s="33"/>
      <c r="B120" s="34"/>
      <c r="C120" s="28" t="s">
        <v>18</v>
      </c>
      <c r="D120" s="35"/>
      <c r="E120" s="35"/>
      <c r="F120" s="25" t="str">
        <f>F12</f>
        <v xml:space="preserve"> </v>
      </c>
      <c r="G120" s="35"/>
      <c r="H120" s="35"/>
      <c r="I120" s="28" t="s">
        <v>20</v>
      </c>
      <c r="J120" s="73" t="str">
        <f>IF(J12="","",J12)</f>
        <v>11. 3. 2021</v>
      </c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6.96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5.15" customHeight="1">
      <c r="A122" s="33"/>
      <c r="B122" s="34"/>
      <c r="C122" s="28" t="s">
        <v>22</v>
      </c>
      <c r="D122" s="35"/>
      <c r="E122" s="35"/>
      <c r="F122" s="25" t="str">
        <f>E15</f>
        <v>SPÚ, pobočka Svitavy</v>
      </c>
      <c r="G122" s="35"/>
      <c r="H122" s="35"/>
      <c r="I122" s="28" t="s">
        <v>27</v>
      </c>
      <c r="J122" s="29" t="str">
        <f>E21</f>
        <v>Agroprojekt PSO</v>
      </c>
      <c r="K122" s="35"/>
      <c r="L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2" customFormat="1" ht="15.15" customHeight="1">
      <c r="A123" s="33"/>
      <c r="B123" s="34"/>
      <c r="C123" s="28" t="s">
        <v>26</v>
      </c>
      <c r="D123" s="35"/>
      <c r="E123" s="35"/>
      <c r="F123" s="25" t="str">
        <f>IF(E18="","",E18)</f>
        <v xml:space="preserve"> </v>
      </c>
      <c r="G123" s="35"/>
      <c r="H123" s="35"/>
      <c r="I123" s="28" t="s">
        <v>30</v>
      </c>
      <c r="J123" s="29" t="str">
        <f>E24</f>
        <v xml:space="preserve"> </v>
      </c>
      <c r="K123" s="35"/>
      <c r="L123" s="57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="2" customFormat="1" ht="10.32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7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="11" customFormat="1" ht="29.28" customHeight="1">
      <c r="A125" s="188"/>
      <c r="B125" s="189"/>
      <c r="C125" s="190" t="s">
        <v>115</v>
      </c>
      <c r="D125" s="191" t="s">
        <v>59</v>
      </c>
      <c r="E125" s="191" t="s">
        <v>55</v>
      </c>
      <c r="F125" s="191" t="s">
        <v>56</v>
      </c>
      <c r="G125" s="191" t="s">
        <v>116</v>
      </c>
      <c r="H125" s="191" t="s">
        <v>117</v>
      </c>
      <c r="I125" s="191" t="s">
        <v>118</v>
      </c>
      <c r="J125" s="192" t="s">
        <v>103</v>
      </c>
      <c r="K125" s="193" t="s">
        <v>119</v>
      </c>
      <c r="L125" s="194"/>
      <c r="M125" s="94" t="s">
        <v>1</v>
      </c>
      <c r="N125" s="95" t="s">
        <v>38</v>
      </c>
      <c r="O125" s="95" t="s">
        <v>120</v>
      </c>
      <c r="P125" s="95" t="s">
        <v>121</v>
      </c>
      <c r="Q125" s="95" t="s">
        <v>122</v>
      </c>
      <c r="R125" s="95" t="s">
        <v>123</v>
      </c>
      <c r="S125" s="95" t="s">
        <v>124</v>
      </c>
      <c r="T125" s="96" t="s">
        <v>125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3"/>
      <c r="B126" s="34"/>
      <c r="C126" s="101" t="s">
        <v>126</v>
      </c>
      <c r="D126" s="35"/>
      <c r="E126" s="35"/>
      <c r="F126" s="35"/>
      <c r="G126" s="35"/>
      <c r="H126" s="35"/>
      <c r="I126" s="35"/>
      <c r="J126" s="195">
        <f>BK126</f>
        <v>15608826.749999998</v>
      </c>
      <c r="K126" s="35"/>
      <c r="L126" s="36"/>
      <c r="M126" s="97"/>
      <c r="N126" s="196"/>
      <c r="O126" s="98"/>
      <c r="P126" s="197">
        <f>P127+P198+P205+P227+P267+P272+P284+P288+P289</f>
        <v>6159.8046460000023</v>
      </c>
      <c r="Q126" s="98"/>
      <c r="R126" s="197">
        <f>R127+R198+R205+R227+R267+R272+R284+R288+R289</f>
        <v>7148.3637874800015</v>
      </c>
      <c r="S126" s="98"/>
      <c r="T126" s="198">
        <f>T127+T198+T205+T227+T267+T272+T284+T288+T289</f>
        <v>92.299999999999997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73</v>
      </c>
      <c r="AU126" s="16" t="s">
        <v>105</v>
      </c>
      <c r="BK126" s="199">
        <f>BK127+BK198+BK205+BK227+BK267+BK272+BK284+BK288+BK289</f>
        <v>15608826.749999998</v>
      </c>
    </row>
    <row r="127" s="12" customFormat="1" ht="25.92" customHeight="1">
      <c r="A127" s="12"/>
      <c r="B127" s="200"/>
      <c r="C127" s="201"/>
      <c r="D127" s="202" t="s">
        <v>73</v>
      </c>
      <c r="E127" s="203" t="s">
        <v>82</v>
      </c>
      <c r="F127" s="203" t="s">
        <v>127</v>
      </c>
      <c r="G127" s="201"/>
      <c r="H127" s="201"/>
      <c r="I127" s="201"/>
      <c r="J127" s="204">
        <f>BK127</f>
        <v>6259037.0999999987</v>
      </c>
      <c r="K127" s="201"/>
      <c r="L127" s="205"/>
      <c r="M127" s="206"/>
      <c r="N127" s="207"/>
      <c r="O127" s="207"/>
      <c r="P127" s="208">
        <f>SUM(P128:P197)</f>
        <v>2941.0975400000011</v>
      </c>
      <c r="Q127" s="207"/>
      <c r="R127" s="208">
        <f>SUM(R128:R197)</f>
        <v>0.361869</v>
      </c>
      <c r="S127" s="207"/>
      <c r="T127" s="209">
        <f>SUM(T128:T197)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82</v>
      </c>
      <c r="AT127" s="211" t="s">
        <v>73</v>
      </c>
      <c r="AU127" s="211" t="s">
        <v>74</v>
      </c>
      <c r="AY127" s="210" t="s">
        <v>128</v>
      </c>
      <c r="BK127" s="212">
        <f>SUM(BK128:BK197)</f>
        <v>6259037.0999999987</v>
      </c>
    </row>
    <row r="128" s="2" customFormat="1" ht="21.75" customHeight="1">
      <c r="A128" s="33"/>
      <c r="B128" s="34"/>
      <c r="C128" s="213" t="s">
        <v>82</v>
      </c>
      <c r="D128" s="213" t="s">
        <v>129</v>
      </c>
      <c r="E128" s="214" t="s">
        <v>751</v>
      </c>
      <c r="F128" s="215" t="s">
        <v>752</v>
      </c>
      <c r="G128" s="216" t="s">
        <v>132</v>
      </c>
      <c r="H128" s="217">
        <v>1</v>
      </c>
      <c r="I128" s="218">
        <v>490</v>
      </c>
      <c r="J128" s="218">
        <f>ROUND(I128*H128,2)</f>
        <v>490</v>
      </c>
      <c r="K128" s="219"/>
      <c r="L128" s="36"/>
      <c r="M128" s="220" t="s">
        <v>1</v>
      </c>
      <c r="N128" s="221" t="s">
        <v>39</v>
      </c>
      <c r="O128" s="222">
        <v>1.4199999999999999</v>
      </c>
      <c r="P128" s="222">
        <f>O128*H128</f>
        <v>1.4199999999999999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4" t="s">
        <v>133</v>
      </c>
      <c r="AT128" s="224" t="s">
        <v>129</v>
      </c>
      <c r="AU128" s="224" t="s">
        <v>82</v>
      </c>
      <c r="AY128" s="16" t="s">
        <v>128</v>
      </c>
      <c r="BE128" s="225">
        <f>IF(N128="základní",J128,0)</f>
        <v>490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6" t="s">
        <v>82</v>
      </c>
      <c r="BK128" s="225">
        <f>ROUND(I128*H128,2)</f>
        <v>490</v>
      </c>
      <c r="BL128" s="16" t="s">
        <v>133</v>
      </c>
      <c r="BM128" s="224" t="s">
        <v>753</v>
      </c>
    </row>
    <row r="129" s="2" customFormat="1">
      <c r="A129" s="33"/>
      <c r="B129" s="34"/>
      <c r="C129" s="35"/>
      <c r="D129" s="226" t="s">
        <v>135</v>
      </c>
      <c r="E129" s="35"/>
      <c r="F129" s="227" t="s">
        <v>754</v>
      </c>
      <c r="G129" s="35"/>
      <c r="H129" s="35"/>
      <c r="I129" s="35"/>
      <c r="J129" s="35"/>
      <c r="K129" s="35"/>
      <c r="L129" s="36"/>
      <c r="M129" s="228"/>
      <c r="N129" s="229"/>
      <c r="O129" s="85"/>
      <c r="P129" s="85"/>
      <c r="Q129" s="85"/>
      <c r="R129" s="85"/>
      <c r="S129" s="85"/>
      <c r="T129" s="86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82</v>
      </c>
    </row>
    <row r="130" s="2" customFormat="1" ht="21.75" customHeight="1">
      <c r="A130" s="33"/>
      <c r="B130" s="34"/>
      <c r="C130" s="213" t="s">
        <v>84</v>
      </c>
      <c r="D130" s="213" t="s">
        <v>129</v>
      </c>
      <c r="E130" s="214" t="s">
        <v>137</v>
      </c>
      <c r="F130" s="215" t="s">
        <v>138</v>
      </c>
      <c r="G130" s="216" t="s">
        <v>132</v>
      </c>
      <c r="H130" s="217">
        <v>1</v>
      </c>
      <c r="I130" s="218">
        <v>192</v>
      </c>
      <c r="J130" s="218">
        <f>ROUND(I130*H130,2)</f>
        <v>192</v>
      </c>
      <c r="K130" s="219"/>
      <c r="L130" s="36"/>
      <c r="M130" s="220" t="s">
        <v>1</v>
      </c>
      <c r="N130" s="221" t="s">
        <v>39</v>
      </c>
      <c r="O130" s="222">
        <v>0.14999999999999999</v>
      </c>
      <c r="P130" s="222">
        <f>O130*H130</f>
        <v>0.14999999999999999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4" t="s">
        <v>133</v>
      </c>
      <c r="AT130" s="224" t="s">
        <v>129</v>
      </c>
      <c r="AU130" s="224" t="s">
        <v>82</v>
      </c>
      <c r="AY130" s="16" t="s">
        <v>128</v>
      </c>
      <c r="BE130" s="225">
        <f>IF(N130="základní",J130,0)</f>
        <v>192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82</v>
      </c>
      <c r="BK130" s="225">
        <f>ROUND(I130*H130,2)</f>
        <v>192</v>
      </c>
      <c r="BL130" s="16" t="s">
        <v>133</v>
      </c>
      <c r="BM130" s="224" t="s">
        <v>755</v>
      </c>
    </row>
    <row r="131" s="2" customFormat="1">
      <c r="A131" s="33"/>
      <c r="B131" s="34"/>
      <c r="C131" s="35"/>
      <c r="D131" s="226" t="s">
        <v>135</v>
      </c>
      <c r="E131" s="35"/>
      <c r="F131" s="227" t="s">
        <v>140</v>
      </c>
      <c r="G131" s="35"/>
      <c r="H131" s="35"/>
      <c r="I131" s="35"/>
      <c r="J131" s="35"/>
      <c r="K131" s="35"/>
      <c r="L131" s="36"/>
      <c r="M131" s="228"/>
      <c r="N131" s="229"/>
      <c r="O131" s="85"/>
      <c r="P131" s="85"/>
      <c r="Q131" s="85"/>
      <c r="R131" s="85"/>
      <c r="S131" s="85"/>
      <c r="T131" s="86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82</v>
      </c>
    </row>
    <row r="132" s="2" customFormat="1" ht="16.5" customHeight="1">
      <c r="A132" s="33"/>
      <c r="B132" s="34"/>
      <c r="C132" s="213" t="s">
        <v>141</v>
      </c>
      <c r="D132" s="213" t="s">
        <v>129</v>
      </c>
      <c r="E132" s="214" t="s">
        <v>756</v>
      </c>
      <c r="F132" s="215" t="s">
        <v>757</v>
      </c>
      <c r="G132" s="216" t="s">
        <v>132</v>
      </c>
      <c r="H132" s="217">
        <v>1</v>
      </c>
      <c r="I132" s="218">
        <v>883</v>
      </c>
      <c r="J132" s="218">
        <f>ROUND(I132*H132,2)</f>
        <v>883</v>
      </c>
      <c r="K132" s="219"/>
      <c r="L132" s="36"/>
      <c r="M132" s="220" t="s">
        <v>1</v>
      </c>
      <c r="N132" s="221" t="s">
        <v>39</v>
      </c>
      <c r="O132" s="222">
        <v>2.2949999999999999</v>
      </c>
      <c r="P132" s="222">
        <f>O132*H132</f>
        <v>2.2949999999999999</v>
      </c>
      <c r="Q132" s="222">
        <v>0.00036000000000000002</v>
      </c>
      <c r="R132" s="222">
        <f>Q132*H132</f>
        <v>0.00036000000000000002</v>
      </c>
      <c r="S132" s="222">
        <v>0</v>
      </c>
      <c r="T132" s="22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24" t="s">
        <v>133</v>
      </c>
      <c r="AT132" s="224" t="s">
        <v>129</v>
      </c>
      <c r="AU132" s="224" t="s">
        <v>82</v>
      </c>
      <c r="AY132" s="16" t="s">
        <v>128</v>
      </c>
      <c r="BE132" s="225">
        <f>IF(N132="základní",J132,0)</f>
        <v>883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6" t="s">
        <v>82</v>
      </c>
      <c r="BK132" s="225">
        <f>ROUND(I132*H132,2)</f>
        <v>883</v>
      </c>
      <c r="BL132" s="16" t="s">
        <v>133</v>
      </c>
      <c r="BM132" s="224" t="s">
        <v>758</v>
      </c>
    </row>
    <row r="133" s="2" customFormat="1">
      <c r="A133" s="33"/>
      <c r="B133" s="34"/>
      <c r="C133" s="35"/>
      <c r="D133" s="226" t="s">
        <v>135</v>
      </c>
      <c r="E133" s="35"/>
      <c r="F133" s="227" t="s">
        <v>759</v>
      </c>
      <c r="G133" s="35"/>
      <c r="H133" s="35"/>
      <c r="I133" s="35"/>
      <c r="J133" s="35"/>
      <c r="K133" s="35"/>
      <c r="L133" s="36"/>
      <c r="M133" s="228"/>
      <c r="N133" s="229"/>
      <c r="O133" s="85"/>
      <c r="P133" s="85"/>
      <c r="Q133" s="85"/>
      <c r="R133" s="85"/>
      <c r="S133" s="85"/>
      <c r="T133" s="86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82</v>
      </c>
    </row>
    <row r="134" s="2" customFormat="1" ht="16.5" customHeight="1">
      <c r="A134" s="33"/>
      <c r="B134" s="34"/>
      <c r="C134" s="213" t="s">
        <v>133</v>
      </c>
      <c r="D134" s="213" t="s">
        <v>129</v>
      </c>
      <c r="E134" s="214" t="s">
        <v>760</v>
      </c>
      <c r="F134" s="215" t="s">
        <v>761</v>
      </c>
      <c r="G134" s="216" t="s">
        <v>132</v>
      </c>
      <c r="H134" s="217">
        <v>1</v>
      </c>
      <c r="I134" s="218">
        <v>1020</v>
      </c>
      <c r="J134" s="218">
        <f>ROUND(I134*H134,2)</f>
        <v>1020</v>
      </c>
      <c r="K134" s="219"/>
      <c r="L134" s="36"/>
      <c r="M134" s="220" t="s">
        <v>1</v>
      </c>
      <c r="N134" s="221" t="s">
        <v>39</v>
      </c>
      <c r="O134" s="222">
        <v>1.175</v>
      </c>
      <c r="P134" s="222">
        <f>O134*H134</f>
        <v>1.175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24" t="s">
        <v>133</v>
      </c>
      <c r="AT134" s="224" t="s">
        <v>129</v>
      </c>
      <c r="AU134" s="224" t="s">
        <v>82</v>
      </c>
      <c r="AY134" s="16" t="s">
        <v>128</v>
      </c>
      <c r="BE134" s="225">
        <f>IF(N134="základní",J134,0)</f>
        <v>1020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6" t="s">
        <v>82</v>
      </c>
      <c r="BK134" s="225">
        <f>ROUND(I134*H134,2)</f>
        <v>1020</v>
      </c>
      <c r="BL134" s="16" t="s">
        <v>133</v>
      </c>
      <c r="BM134" s="224" t="s">
        <v>762</v>
      </c>
    </row>
    <row r="135" s="2" customFormat="1">
      <c r="A135" s="33"/>
      <c r="B135" s="34"/>
      <c r="C135" s="35"/>
      <c r="D135" s="226" t="s">
        <v>135</v>
      </c>
      <c r="E135" s="35"/>
      <c r="F135" s="227" t="s">
        <v>763</v>
      </c>
      <c r="G135" s="35"/>
      <c r="H135" s="35"/>
      <c r="I135" s="35"/>
      <c r="J135" s="35"/>
      <c r="K135" s="35"/>
      <c r="L135" s="36"/>
      <c r="M135" s="228"/>
      <c r="N135" s="229"/>
      <c r="O135" s="85"/>
      <c r="P135" s="85"/>
      <c r="Q135" s="85"/>
      <c r="R135" s="85"/>
      <c r="S135" s="85"/>
      <c r="T135" s="86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135</v>
      </c>
      <c r="AU135" s="16" t="s">
        <v>82</v>
      </c>
    </row>
    <row r="136" s="2" customFormat="1" ht="21.75" customHeight="1">
      <c r="A136" s="33"/>
      <c r="B136" s="34"/>
      <c r="C136" s="213" t="s">
        <v>150</v>
      </c>
      <c r="D136" s="213" t="s">
        <v>129</v>
      </c>
      <c r="E136" s="214" t="s">
        <v>157</v>
      </c>
      <c r="F136" s="215" t="s">
        <v>158</v>
      </c>
      <c r="G136" s="216" t="s">
        <v>153</v>
      </c>
      <c r="H136" s="217">
        <v>540.38999999999999</v>
      </c>
      <c r="I136" s="218">
        <v>12.699999999999999</v>
      </c>
      <c r="J136" s="218">
        <f>ROUND(I136*H136,2)</f>
        <v>6862.9499999999998</v>
      </c>
      <c r="K136" s="219"/>
      <c r="L136" s="36"/>
      <c r="M136" s="220" t="s">
        <v>1</v>
      </c>
      <c r="N136" s="221" t="s">
        <v>39</v>
      </c>
      <c r="O136" s="222">
        <v>0.014999999999999999</v>
      </c>
      <c r="P136" s="222">
        <f>O136*H136</f>
        <v>8.1058500000000002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24" t="s">
        <v>133</v>
      </c>
      <c r="AT136" s="224" t="s">
        <v>129</v>
      </c>
      <c r="AU136" s="224" t="s">
        <v>82</v>
      </c>
      <c r="AY136" s="16" t="s">
        <v>128</v>
      </c>
      <c r="BE136" s="225">
        <f>IF(N136="základní",J136,0)</f>
        <v>6862.9499999999998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6" t="s">
        <v>82</v>
      </c>
      <c r="BK136" s="225">
        <f>ROUND(I136*H136,2)</f>
        <v>6862.9499999999998</v>
      </c>
      <c r="BL136" s="16" t="s">
        <v>133</v>
      </c>
      <c r="BM136" s="224" t="s">
        <v>764</v>
      </c>
    </row>
    <row r="137" s="2" customFormat="1">
      <c r="A137" s="33"/>
      <c r="B137" s="34"/>
      <c r="C137" s="35"/>
      <c r="D137" s="226" t="s">
        <v>135</v>
      </c>
      <c r="E137" s="35"/>
      <c r="F137" s="227" t="s">
        <v>160</v>
      </c>
      <c r="G137" s="35"/>
      <c r="H137" s="35"/>
      <c r="I137" s="35"/>
      <c r="J137" s="35"/>
      <c r="K137" s="35"/>
      <c r="L137" s="36"/>
      <c r="M137" s="228"/>
      <c r="N137" s="229"/>
      <c r="O137" s="85"/>
      <c r="P137" s="85"/>
      <c r="Q137" s="85"/>
      <c r="R137" s="85"/>
      <c r="S137" s="85"/>
      <c r="T137" s="86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135</v>
      </c>
      <c r="AU137" s="16" t="s">
        <v>82</v>
      </c>
    </row>
    <row r="138" s="2" customFormat="1" ht="33" customHeight="1">
      <c r="A138" s="33"/>
      <c r="B138" s="34"/>
      <c r="C138" s="213" t="s">
        <v>156</v>
      </c>
      <c r="D138" s="213" t="s">
        <v>129</v>
      </c>
      <c r="E138" s="214" t="s">
        <v>162</v>
      </c>
      <c r="F138" s="215" t="s">
        <v>163</v>
      </c>
      <c r="G138" s="216" t="s">
        <v>164</v>
      </c>
      <c r="H138" s="217">
        <v>2760.8200000000002</v>
      </c>
      <c r="I138" s="218">
        <v>89.700000000000003</v>
      </c>
      <c r="J138" s="218">
        <f>ROUND(I138*H138,2)</f>
        <v>247645.54999999999</v>
      </c>
      <c r="K138" s="219"/>
      <c r="L138" s="36"/>
      <c r="M138" s="220" t="s">
        <v>1</v>
      </c>
      <c r="N138" s="221" t="s">
        <v>39</v>
      </c>
      <c r="O138" s="222">
        <v>0.085999999999999993</v>
      </c>
      <c r="P138" s="222">
        <f>O138*H138</f>
        <v>237.43052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24" t="s">
        <v>133</v>
      </c>
      <c r="AT138" s="224" t="s">
        <v>129</v>
      </c>
      <c r="AU138" s="224" t="s">
        <v>82</v>
      </c>
      <c r="AY138" s="16" t="s">
        <v>128</v>
      </c>
      <c r="BE138" s="225">
        <f>IF(N138="základní",J138,0)</f>
        <v>247645.54999999999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82</v>
      </c>
      <c r="BK138" s="225">
        <f>ROUND(I138*H138,2)</f>
        <v>247645.54999999999</v>
      </c>
      <c r="BL138" s="16" t="s">
        <v>133</v>
      </c>
      <c r="BM138" s="224" t="s">
        <v>765</v>
      </c>
    </row>
    <row r="139" s="2" customFormat="1">
      <c r="A139" s="33"/>
      <c r="B139" s="34"/>
      <c r="C139" s="35"/>
      <c r="D139" s="226" t="s">
        <v>135</v>
      </c>
      <c r="E139" s="35"/>
      <c r="F139" s="227" t="s">
        <v>166</v>
      </c>
      <c r="G139" s="35"/>
      <c r="H139" s="35"/>
      <c r="I139" s="35"/>
      <c r="J139" s="35"/>
      <c r="K139" s="35"/>
      <c r="L139" s="36"/>
      <c r="M139" s="228"/>
      <c r="N139" s="229"/>
      <c r="O139" s="85"/>
      <c r="P139" s="85"/>
      <c r="Q139" s="85"/>
      <c r="R139" s="85"/>
      <c r="S139" s="85"/>
      <c r="T139" s="86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135</v>
      </c>
      <c r="AU139" s="16" t="s">
        <v>82</v>
      </c>
    </row>
    <row r="140" s="2" customFormat="1" ht="33" customHeight="1">
      <c r="A140" s="33"/>
      <c r="B140" s="34"/>
      <c r="C140" s="213" t="s">
        <v>161</v>
      </c>
      <c r="D140" s="213" t="s">
        <v>129</v>
      </c>
      <c r="E140" s="214" t="s">
        <v>168</v>
      </c>
      <c r="F140" s="215" t="s">
        <v>169</v>
      </c>
      <c r="G140" s="216" t="s">
        <v>164</v>
      </c>
      <c r="H140" s="217">
        <v>2760.8200000000002</v>
      </c>
      <c r="I140" s="218">
        <v>32.299999999999997</v>
      </c>
      <c r="J140" s="218">
        <f>ROUND(I140*H140,2)</f>
        <v>89174.490000000005</v>
      </c>
      <c r="K140" s="219"/>
      <c r="L140" s="36"/>
      <c r="M140" s="220" t="s">
        <v>1</v>
      </c>
      <c r="N140" s="221" t="s">
        <v>39</v>
      </c>
      <c r="O140" s="222">
        <v>0.105</v>
      </c>
      <c r="P140" s="222">
        <f>O140*H140</f>
        <v>289.8861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4" t="s">
        <v>133</v>
      </c>
      <c r="AT140" s="224" t="s">
        <v>129</v>
      </c>
      <c r="AU140" s="224" t="s">
        <v>82</v>
      </c>
      <c r="AY140" s="16" t="s">
        <v>128</v>
      </c>
      <c r="BE140" s="225">
        <f>IF(N140="základní",J140,0)</f>
        <v>89174.490000000005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6" t="s">
        <v>82</v>
      </c>
      <c r="BK140" s="225">
        <f>ROUND(I140*H140,2)</f>
        <v>89174.490000000005</v>
      </c>
      <c r="BL140" s="16" t="s">
        <v>133</v>
      </c>
      <c r="BM140" s="224" t="s">
        <v>766</v>
      </c>
    </row>
    <row r="141" s="2" customFormat="1">
      <c r="A141" s="33"/>
      <c r="B141" s="34"/>
      <c r="C141" s="35"/>
      <c r="D141" s="226" t="s">
        <v>135</v>
      </c>
      <c r="E141" s="35"/>
      <c r="F141" s="227" t="s">
        <v>171</v>
      </c>
      <c r="G141" s="35"/>
      <c r="H141" s="35"/>
      <c r="I141" s="35"/>
      <c r="J141" s="35"/>
      <c r="K141" s="35"/>
      <c r="L141" s="36"/>
      <c r="M141" s="228"/>
      <c r="N141" s="229"/>
      <c r="O141" s="85"/>
      <c r="P141" s="85"/>
      <c r="Q141" s="85"/>
      <c r="R141" s="85"/>
      <c r="S141" s="85"/>
      <c r="T141" s="86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135</v>
      </c>
      <c r="AU141" s="16" t="s">
        <v>82</v>
      </c>
    </row>
    <row r="142" s="2" customFormat="1" ht="21.75" customHeight="1">
      <c r="A142" s="33"/>
      <c r="B142" s="34"/>
      <c r="C142" s="213" t="s">
        <v>167</v>
      </c>
      <c r="D142" s="213" t="s">
        <v>129</v>
      </c>
      <c r="E142" s="214" t="s">
        <v>767</v>
      </c>
      <c r="F142" s="215" t="s">
        <v>768</v>
      </c>
      <c r="G142" s="216" t="s">
        <v>164</v>
      </c>
      <c r="H142" s="217">
        <v>169.49000000000001</v>
      </c>
      <c r="I142" s="218">
        <v>1300</v>
      </c>
      <c r="J142" s="218">
        <f>ROUND(I142*H142,2)</f>
        <v>220337</v>
      </c>
      <c r="K142" s="219"/>
      <c r="L142" s="36"/>
      <c r="M142" s="220" t="s">
        <v>1</v>
      </c>
      <c r="N142" s="221" t="s">
        <v>39</v>
      </c>
      <c r="O142" s="222">
        <v>4.4930000000000003</v>
      </c>
      <c r="P142" s="222">
        <f>O142*H142</f>
        <v>761.51857000000007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4" t="s">
        <v>133</v>
      </c>
      <c r="AT142" s="224" t="s">
        <v>129</v>
      </c>
      <c r="AU142" s="224" t="s">
        <v>82</v>
      </c>
      <c r="AY142" s="16" t="s">
        <v>128</v>
      </c>
      <c r="BE142" s="225">
        <f>IF(N142="základní",J142,0)</f>
        <v>220337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82</v>
      </c>
      <c r="BK142" s="225">
        <f>ROUND(I142*H142,2)</f>
        <v>220337</v>
      </c>
      <c r="BL142" s="16" t="s">
        <v>133</v>
      </c>
      <c r="BM142" s="224" t="s">
        <v>769</v>
      </c>
    </row>
    <row r="143" s="2" customFormat="1">
      <c r="A143" s="33"/>
      <c r="B143" s="34"/>
      <c r="C143" s="35"/>
      <c r="D143" s="226" t="s">
        <v>135</v>
      </c>
      <c r="E143" s="35"/>
      <c r="F143" s="227" t="s">
        <v>770</v>
      </c>
      <c r="G143" s="35"/>
      <c r="H143" s="35"/>
      <c r="I143" s="35"/>
      <c r="J143" s="35"/>
      <c r="K143" s="35"/>
      <c r="L143" s="36"/>
      <c r="M143" s="228"/>
      <c r="N143" s="229"/>
      <c r="O143" s="85"/>
      <c r="P143" s="85"/>
      <c r="Q143" s="85"/>
      <c r="R143" s="85"/>
      <c r="S143" s="85"/>
      <c r="T143" s="86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135</v>
      </c>
      <c r="AU143" s="16" t="s">
        <v>82</v>
      </c>
    </row>
    <row r="144" s="2" customFormat="1" ht="21.75" customHeight="1">
      <c r="A144" s="33"/>
      <c r="B144" s="34"/>
      <c r="C144" s="213" t="s">
        <v>172</v>
      </c>
      <c r="D144" s="213" t="s">
        <v>129</v>
      </c>
      <c r="E144" s="214" t="s">
        <v>179</v>
      </c>
      <c r="F144" s="215" t="s">
        <v>180</v>
      </c>
      <c r="G144" s="216" t="s">
        <v>164</v>
      </c>
      <c r="H144" s="217">
        <v>130.44</v>
      </c>
      <c r="I144" s="218">
        <v>40.5</v>
      </c>
      <c r="J144" s="218">
        <f>ROUND(I144*H144,2)</f>
        <v>5282.8199999999997</v>
      </c>
      <c r="K144" s="219"/>
      <c r="L144" s="36"/>
      <c r="M144" s="220" t="s">
        <v>1</v>
      </c>
      <c r="N144" s="221" t="s">
        <v>39</v>
      </c>
      <c r="O144" s="222">
        <v>0.070000000000000007</v>
      </c>
      <c r="P144" s="222">
        <f>O144*H144</f>
        <v>9.1308000000000007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24" t="s">
        <v>133</v>
      </c>
      <c r="AT144" s="224" t="s">
        <v>129</v>
      </c>
      <c r="AU144" s="224" t="s">
        <v>82</v>
      </c>
      <c r="AY144" s="16" t="s">
        <v>128</v>
      </c>
      <c r="BE144" s="225">
        <f>IF(N144="základní",J144,0)</f>
        <v>5282.8199999999997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82</v>
      </c>
      <c r="BK144" s="225">
        <f>ROUND(I144*H144,2)</f>
        <v>5282.8199999999997</v>
      </c>
      <c r="BL144" s="16" t="s">
        <v>133</v>
      </c>
      <c r="BM144" s="224" t="s">
        <v>771</v>
      </c>
    </row>
    <row r="145" s="2" customFormat="1">
      <c r="A145" s="33"/>
      <c r="B145" s="34"/>
      <c r="C145" s="35"/>
      <c r="D145" s="226" t="s">
        <v>135</v>
      </c>
      <c r="E145" s="35"/>
      <c r="F145" s="227" t="s">
        <v>182</v>
      </c>
      <c r="G145" s="35"/>
      <c r="H145" s="35"/>
      <c r="I145" s="35"/>
      <c r="J145" s="35"/>
      <c r="K145" s="35"/>
      <c r="L145" s="36"/>
      <c r="M145" s="228"/>
      <c r="N145" s="229"/>
      <c r="O145" s="85"/>
      <c r="P145" s="85"/>
      <c r="Q145" s="85"/>
      <c r="R145" s="85"/>
      <c r="S145" s="85"/>
      <c r="T145" s="86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135</v>
      </c>
      <c r="AU145" s="16" t="s">
        <v>82</v>
      </c>
    </row>
    <row r="146" s="2" customFormat="1" ht="33" customHeight="1">
      <c r="A146" s="33"/>
      <c r="B146" s="34"/>
      <c r="C146" s="213" t="s">
        <v>178</v>
      </c>
      <c r="D146" s="213" t="s">
        <v>129</v>
      </c>
      <c r="E146" s="214" t="s">
        <v>191</v>
      </c>
      <c r="F146" s="215" t="s">
        <v>192</v>
      </c>
      <c r="G146" s="216" t="s">
        <v>164</v>
      </c>
      <c r="H146" s="217">
        <v>474.06</v>
      </c>
      <c r="I146" s="218">
        <v>100</v>
      </c>
      <c r="J146" s="218">
        <f>ROUND(I146*H146,2)</f>
        <v>47406</v>
      </c>
      <c r="K146" s="219"/>
      <c r="L146" s="36"/>
      <c r="M146" s="220" t="s">
        <v>1</v>
      </c>
      <c r="N146" s="221" t="s">
        <v>39</v>
      </c>
      <c r="O146" s="222">
        <v>0.050000000000000003</v>
      </c>
      <c r="P146" s="222">
        <f>O146*H146</f>
        <v>23.703000000000003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24" t="s">
        <v>133</v>
      </c>
      <c r="AT146" s="224" t="s">
        <v>129</v>
      </c>
      <c r="AU146" s="224" t="s">
        <v>82</v>
      </c>
      <c r="AY146" s="16" t="s">
        <v>128</v>
      </c>
      <c r="BE146" s="225">
        <f>IF(N146="základní",J146,0)</f>
        <v>47406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6" t="s">
        <v>82</v>
      </c>
      <c r="BK146" s="225">
        <f>ROUND(I146*H146,2)</f>
        <v>47406</v>
      </c>
      <c r="BL146" s="16" t="s">
        <v>133</v>
      </c>
      <c r="BM146" s="224" t="s">
        <v>772</v>
      </c>
    </row>
    <row r="147" s="2" customFormat="1">
      <c r="A147" s="33"/>
      <c r="B147" s="34"/>
      <c r="C147" s="35"/>
      <c r="D147" s="226" t="s">
        <v>135</v>
      </c>
      <c r="E147" s="35"/>
      <c r="F147" s="227" t="s">
        <v>194</v>
      </c>
      <c r="G147" s="35"/>
      <c r="H147" s="35"/>
      <c r="I147" s="35"/>
      <c r="J147" s="35"/>
      <c r="K147" s="35"/>
      <c r="L147" s="36"/>
      <c r="M147" s="228"/>
      <c r="N147" s="229"/>
      <c r="O147" s="85"/>
      <c r="P147" s="85"/>
      <c r="Q147" s="85"/>
      <c r="R147" s="85"/>
      <c r="S147" s="85"/>
      <c r="T147" s="86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135</v>
      </c>
      <c r="AU147" s="16" t="s">
        <v>82</v>
      </c>
    </row>
    <row r="148" s="2" customFormat="1" ht="33" customHeight="1">
      <c r="A148" s="33"/>
      <c r="B148" s="34"/>
      <c r="C148" s="213" t="s">
        <v>183</v>
      </c>
      <c r="D148" s="213" t="s">
        <v>129</v>
      </c>
      <c r="E148" s="214" t="s">
        <v>197</v>
      </c>
      <c r="F148" s="215" t="s">
        <v>198</v>
      </c>
      <c r="G148" s="216" t="s">
        <v>164</v>
      </c>
      <c r="H148" s="217">
        <v>2630.3699999999999</v>
      </c>
      <c r="I148" s="218">
        <v>256</v>
      </c>
      <c r="J148" s="218">
        <f>ROUND(I148*H148,2)</f>
        <v>673374.71999999997</v>
      </c>
      <c r="K148" s="219"/>
      <c r="L148" s="36"/>
      <c r="M148" s="220" t="s">
        <v>1</v>
      </c>
      <c r="N148" s="221" t="s">
        <v>39</v>
      </c>
      <c r="O148" s="222">
        <v>0.086999999999999994</v>
      </c>
      <c r="P148" s="222">
        <f>O148*H148</f>
        <v>228.84218999999999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24" t="s">
        <v>133</v>
      </c>
      <c r="AT148" s="224" t="s">
        <v>129</v>
      </c>
      <c r="AU148" s="224" t="s">
        <v>82</v>
      </c>
      <c r="AY148" s="16" t="s">
        <v>128</v>
      </c>
      <c r="BE148" s="225">
        <f>IF(N148="základní",J148,0)</f>
        <v>673374.71999999997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6" t="s">
        <v>82</v>
      </c>
      <c r="BK148" s="225">
        <f>ROUND(I148*H148,2)</f>
        <v>673374.71999999997</v>
      </c>
      <c r="BL148" s="16" t="s">
        <v>133</v>
      </c>
      <c r="BM148" s="224" t="s">
        <v>773</v>
      </c>
    </row>
    <row r="149" s="2" customFormat="1">
      <c r="A149" s="33"/>
      <c r="B149" s="34"/>
      <c r="C149" s="35"/>
      <c r="D149" s="226" t="s">
        <v>135</v>
      </c>
      <c r="E149" s="35"/>
      <c r="F149" s="227" t="s">
        <v>200</v>
      </c>
      <c r="G149" s="35"/>
      <c r="H149" s="35"/>
      <c r="I149" s="35"/>
      <c r="J149" s="35"/>
      <c r="K149" s="35"/>
      <c r="L149" s="36"/>
      <c r="M149" s="228"/>
      <c r="N149" s="229"/>
      <c r="O149" s="85"/>
      <c r="P149" s="85"/>
      <c r="Q149" s="85"/>
      <c r="R149" s="85"/>
      <c r="S149" s="85"/>
      <c r="T149" s="86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135</v>
      </c>
      <c r="AU149" s="16" t="s">
        <v>82</v>
      </c>
    </row>
    <row r="150" s="2" customFormat="1" ht="33" customHeight="1">
      <c r="A150" s="33"/>
      <c r="B150" s="34"/>
      <c r="C150" s="213" t="s">
        <v>190</v>
      </c>
      <c r="D150" s="213" t="s">
        <v>129</v>
      </c>
      <c r="E150" s="214" t="s">
        <v>202</v>
      </c>
      <c r="F150" s="215" t="s">
        <v>203</v>
      </c>
      <c r="G150" s="216" t="s">
        <v>164</v>
      </c>
      <c r="H150" s="217">
        <v>42085.919999999998</v>
      </c>
      <c r="I150" s="218">
        <v>22.800000000000001</v>
      </c>
      <c r="J150" s="218">
        <f>ROUND(I150*H150,2)</f>
        <v>959558.97999999998</v>
      </c>
      <c r="K150" s="219"/>
      <c r="L150" s="36"/>
      <c r="M150" s="220" t="s">
        <v>1</v>
      </c>
      <c r="N150" s="221" t="s">
        <v>39</v>
      </c>
      <c r="O150" s="222">
        <v>0.0060000000000000001</v>
      </c>
      <c r="P150" s="222">
        <f>O150*H150</f>
        <v>252.51551999999998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4" t="s">
        <v>133</v>
      </c>
      <c r="AT150" s="224" t="s">
        <v>129</v>
      </c>
      <c r="AU150" s="224" t="s">
        <v>82</v>
      </c>
      <c r="AY150" s="16" t="s">
        <v>128</v>
      </c>
      <c r="BE150" s="225">
        <f>IF(N150="základní",J150,0)</f>
        <v>959558.97999999998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6" t="s">
        <v>82</v>
      </c>
      <c r="BK150" s="225">
        <f>ROUND(I150*H150,2)</f>
        <v>959558.97999999998</v>
      </c>
      <c r="BL150" s="16" t="s">
        <v>133</v>
      </c>
      <c r="BM150" s="224" t="s">
        <v>774</v>
      </c>
    </row>
    <row r="151" s="2" customFormat="1">
      <c r="A151" s="33"/>
      <c r="B151" s="34"/>
      <c r="C151" s="35"/>
      <c r="D151" s="226" t="s">
        <v>135</v>
      </c>
      <c r="E151" s="35"/>
      <c r="F151" s="227" t="s">
        <v>205</v>
      </c>
      <c r="G151" s="35"/>
      <c r="H151" s="35"/>
      <c r="I151" s="35"/>
      <c r="J151" s="35"/>
      <c r="K151" s="35"/>
      <c r="L151" s="36"/>
      <c r="M151" s="228"/>
      <c r="N151" s="229"/>
      <c r="O151" s="85"/>
      <c r="P151" s="85"/>
      <c r="Q151" s="85"/>
      <c r="R151" s="85"/>
      <c r="S151" s="85"/>
      <c r="T151" s="86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135</v>
      </c>
      <c r="AU151" s="16" t="s">
        <v>82</v>
      </c>
    </row>
    <row r="152" s="13" customFormat="1">
      <c r="A152" s="13"/>
      <c r="B152" s="230"/>
      <c r="C152" s="231"/>
      <c r="D152" s="226" t="s">
        <v>188</v>
      </c>
      <c r="E152" s="232" t="s">
        <v>1</v>
      </c>
      <c r="F152" s="233" t="s">
        <v>775</v>
      </c>
      <c r="G152" s="231"/>
      <c r="H152" s="234">
        <v>42085.919999999998</v>
      </c>
      <c r="I152" s="231"/>
      <c r="J152" s="231"/>
      <c r="K152" s="231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188</v>
      </c>
      <c r="AU152" s="239" t="s">
        <v>82</v>
      </c>
      <c r="AV152" s="13" t="s">
        <v>84</v>
      </c>
      <c r="AW152" s="13" t="s">
        <v>29</v>
      </c>
      <c r="AX152" s="13" t="s">
        <v>82</v>
      </c>
      <c r="AY152" s="239" t="s">
        <v>128</v>
      </c>
    </row>
    <row r="153" s="2" customFormat="1" ht="21.75" customHeight="1">
      <c r="A153" s="33"/>
      <c r="B153" s="34"/>
      <c r="C153" s="213" t="s">
        <v>196</v>
      </c>
      <c r="D153" s="213" t="s">
        <v>129</v>
      </c>
      <c r="E153" s="214" t="s">
        <v>207</v>
      </c>
      <c r="F153" s="215" t="s">
        <v>208</v>
      </c>
      <c r="G153" s="216" t="s">
        <v>164</v>
      </c>
      <c r="H153" s="217">
        <v>3104.4299999999998</v>
      </c>
      <c r="I153" s="218">
        <v>45.5</v>
      </c>
      <c r="J153" s="218">
        <f>ROUND(I153*H153,2)</f>
        <v>141251.57000000001</v>
      </c>
      <c r="K153" s="219"/>
      <c r="L153" s="36"/>
      <c r="M153" s="220" t="s">
        <v>1</v>
      </c>
      <c r="N153" s="221" t="s">
        <v>39</v>
      </c>
      <c r="O153" s="222">
        <v>0.071999999999999995</v>
      </c>
      <c r="P153" s="222">
        <f>O153*H153</f>
        <v>223.51895999999996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24" t="s">
        <v>133</v>
      </c>
      <c r="AT153" s="224" t="s">
        <v>129</v>
      </c>
      <c r="AU153" s="224" t="s">
        <v>82</v>
      </c>
      <c r="AY153" s="16" t="s">
        <v>128</v>
      </c>
      <c r="BE153" s="225">
        <f>IF(N153="základní",J153,0)</f>
        <v>141251.57000000001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6" t="s">
        <v>82</v>
      </c>
      <c r="BK153" s="225">
        <f>ROUND(I153*H153,2)</f>
        <v>141251.57000000001</v>
      </c>
      <c r="BL153" s="16" t="s">
        <v>133</v>
      </c>
      <c r="BM153" s="224" t="s">
        <v>776</v>
      </c>
    </row>
    <row r="154" s="2" customFormat="1">
      <c r="A154" s="33"/>
      <c r="B154" s="34"/>
      <c r="C154" s="35"/>
      <c r="D154" s="226" t="s">
        <v>135</v>
      </c>
      <c r="E154" s="35"/>
      <c r="F154" s="227" t="s">
        <v>210</v>
      </c>
      <c r="G154" s="35"/>
      <c r="H154" s="35"/>
      <c r="I154" s="35"/>
      <c r="J154" s="35"/>
      <c r="K154" s="35"/>
      <c r="L154" s="36"/>
      <c r="M154" s="228"/>
      <c r="N154" s="229"/>
      <c r="O154" s="85"/>
      <c r="P154" s="85"/>
      <c r="Q154" s="85"/>
      <c r="R154" s="85"/>
      <c r="S154" s="85"/>
      <c r="T154" s="86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135</v>
      </c>
      <c r="AU154" s="16" t="s">
        <v>82</v>
      </c>
    </row>
    <row r="155" s="2" customFormat="1" ht="21.75" customHeight="1">
      <c r="A155" s="33"/>
      <c r="B155" s="34"/>
      <c r="C155" s="213" t="s">
        <v>201</v>
      </c>
      <c r="D155" s="213" t="s">
        <v>129</v>
      </c>
      <c r="E155" s="214" t="s">
        <v>212</v>
      </c>
      <c r="F155" s="215" t="s">
        <v>213</v>
      </c>
      <c r="G155" s="216" t="s">
        <v>214</v>
      </c>
      <c r="H155" s="217">
        <v>4471.6289999999999</v>
      </c>
      <c r="I155" s="218">
        <v>657</v>
      </c>
      <c r="J155" s="218">
        <f>ROUND(I155*H155,2)</f>
        <v>2937860.25</v>
      </c>
      <c r="K155" s="219"/>
      <c r="L155" s="36"/>
      <c r="M155" s="220" t="s">
        <v>1</v>
      </c>
      <c r="N155" s="221" t="s">
        <v>39</v>
      </c>
      <c r="O155" s="222">
        <v>0</v>
      </c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24" t="s">
        <v>133</v>
      </c>
      <c r="AT155" s="224" t="s">
        <v>129</v>
      </c>
      <c r="AU155" s="224" t="s">
        <v>82</v>
      </c>
      <c r="AY155" s="16" t="s">
        <v>128</v>
      </c>
      <c r="BE155" s="225">
        <f>IF(N155="základní",J155,0)</f>
        <v>2937860.25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6" t="s">
        <v>82</v>
      </c>
      <c r="BK155" s="225">
        <f>ROUND(I155*H155,2)</f>
        <v>2937860.25</v>
      </c>
      <c r="BL155" s="16" t="s">
        <v>133</v>
      </c>
      <c r="BM155" s="224" t="s">
        <v>777</v>
      </c>
    </row>
    <row r="156" s="2" customFormat="1">
      <c r="A156" s="33"/>
      <c r="B156" s="34"/>
      <c r="C156" s="35"/>
      <c r="D156" s="226" t="s">
        <v>135</v>
      </c>
      <c r="E156" s="35"/>
      <c r="F156" s="227" t="s">
        <v>216</v>
      </c>
      <c r="G156" s="35"/>
      <c r="H156" s="35"/>
      <c r="I156" s="35"/>
      <c r="J156" s="35"/>
      <c r="K156" s="35"/>
      <c r="L156" s="36"/>
      <c r="M156" s="228"/>
      <c r="N156" s="229"/>
      <c r="O156" s="85"/>
      <c r="P156" s="85"/>
      <c r="Q156" s="85"/>
      <c r="R156" s="85"/>
      <c r="S156" s="85"/>
      <c r="T156" s="86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135</v>
      </c>
      <c r="AU156" s="16" t="s">
        <v>82</v>
      </c>
    </row>
    <row r="157" s="13" customFormat="1">
      <c r="A157" s="13"/>
      <c r="B157" s="230"/>
      <c r="C157" s="231"/>
      <c r="D157" s="226" t="s">
        <v>188</v>
      </c>
      <c r="E157" s="232" t="s">
        <v>1</v>
      </c>
      <c r="F157" s="233" t="s">
        <v>778</v>
      </c>
      <c r="G157" s="231"/>
      <c r="H157" s="234">
        <v>4471.6289999999999</v>
      </c>
      <c r="I157" s="231"/>
      <c r="J157" s="231"/>
      <c r="K157" s="231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188</v>
      </c>
      <c r="AU157" s="239" t="s">
        <v>82</v>
      </c>
      <c r="AV157" s="13" t="s">
        <v>84</v>
      </c>
      <c r="AW157" s="13" t="s">
        <v>29</v>
      </c>
      <c r="AX157" s="13" t="s">
        <v>82</v>
      </c>
      <c r="AY157" s="239" t="s">
        <v>128</v>
      </c>
    </row>
    <row r="158" s="2" customFormat="1" ht="16.5" customHeight="1">
      <c r="A158" s="33"/>
      <c r="B158" s="34"/>
      <c r="C158" s="213" t="s">
        <v>8</v>
      </c>
      <c r="D158" s="213" t="s">
        <v>129</v>
      </c>
      <c r="E158" s="214" t="s">
        <v>219</v>
      </c>
      <c r="F158" s="215" t="s">
        <v>220</v>
      </c>
      <c r="G158" s="216" t="s">
        <v>164</v>
      </c>
      <c r="H158" s="217">
        <v>2630.3699999999999</v>
      </c>
      <c r="I158" s="218">
        <v>73.700000000000003</v>
      </c>
      <c r="J158" s="218">
        <f>ROUND(I158*H158,2)</f>
        <v>193858.26999999999</v>
      </c>
      <c r="K158" s="219"/>
      <c r="L158" s="36"/>
      <c r="M158" s="220" t="s">
        <v>1</v>
      </c>
      <c r="N158" s="221" t="s">
        <v>39</v>
      </c>
      <c r="O158" s="222">
        <v>0.053999999999999999</v>
      </c>
      <c r="P158" s="222">
        <f>O158*H158</f>
        <v>142.03997999999999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4" t="s">
        <v>133</v>
      </c>
      <c r="AT158" s="224" t="s">
        <v>129</v>
      </c>
      <c r="AU158" s="224" t="s">
        <v>82</v>
      </c>
      <c r="AY158" s="16" t="s">
        <v>128</v>
      </c>
      <c r="BE158" s="225">
        <f>IF(N158="základní",J158,0)</f>
        <v>193858.26999999999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6" t="s">
        <v>82</v>
      </c>
      <c r="BK158" s="225">
        <f>ROUND(I158*H158,2)</f>
        <v>193858.26999999999</v>
      </c>
      <c r="BL158" s="16" t="s">
        <v>133</v>
      </c>
      <c r="BM158" s="224" t="s">
        <v>779</v>
      </c>
    </row>
    <row r="159" s="2" customFormat="1">
      <c r="A159" s="33"/>
      <c r="B159" s="34"/>
      <c r="C159" s="35"/>
      <c r="D159" s="226" t="s">
        <v>135</v>
      </c>
      <c r="E159" s="35"/>
      <c r="F159" s="227" t="s">
        <v>222</v>
      </c>
      <c r="G159" s="35"/>
      <c r="H159" s="35"/>
      <c r="I159" s="35"/>
      <c r="J159" s="35"/>
      <c r="K159" s="35"/>
      <c r="L159" s="36"/>
      <c r="M159" s="228"/>
      <c r="N159" s="229"/>
      <c r="O159" s="85"/>
      <c r="P159" s="85"/>
      <c r="Q159" s="85"/>
      <c r="R159" s="85"/>
      <c r="S159" s="85"/>
      <c r="T159" s="86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135</v>
      </c>
      <c r="AU159" s="16" t="s">
        <v>82</v>
      </c>
    </row>
    <row r="160" s="2" customFormat="1" ht="21.75" customHeight="1">
      <c r="A160" s="33"/>
      <c r="B160" s="34"/>
      <c r="C160" s="213" t="s">
        <v>211</v>
      </c>
      <c r="D160" s="213" t="s">
        <v>129</v>
      </c>
      <c r="E160" s="214" t="s">
        <v>224</v>
      </c>
      <c r="F160" s="215" t="s">
        <v>225</v>
      </c>
      <c r="G160" s="216" t="s">
        <v>164</v>
      </c>
      <c r="H160" s="217">
        <v>130.44</v>
      </c>
      <c r="I160" s="218">
        <v>133</v>
      </c>
      <c r="J160" s="218">
        <f>ROUND(I160*H160,2)</f>
        <v>17348.52</v>
      </c>
      <c r="K160" s="219"/>
      <c r="L160" s="36"/>
      <c r="M160" s="220" t="s">
        <v>1</v>
      </c>
      <c r="N160" s="221" t="s">
        <v>39</v>
      </c>
      <c r="O160" s="222">
        <v>0.32800000000000001</v>
      </c>
      <c r="P160" s="222">
        <f>O160*H160</f>
        <v>42.784320000000001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4" t="s">
        <v>133</v>
      </c>
      <c r="AT160" s="224" t="s">
        <v>129</v>
      </c>
      <c r="AU160" s="224" t="s">
        <v>82</v>
      </c>
      <c r="AY160" s="16" t="s">
        <v>128</v>
      </c>
      <c r="BE160" s="225">
        <f>IF(N160="základní",J160,0)</f>
        <v>17348.52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6" t="s">
        <v>82</v>
      </c>
      <c r="BK160" s="225">
        <f>ROUND(I160*H160,2)</f>
        <v>17348.52</v>
      </c>
      <c r="BL160" s="16" t="s">
        <v>133</v>
      </c>
      <c r="BM160" s="224" t="s">
        <v>780</v>
      </c>
    </row>
    <row r="161" s="2" customFormat="1">
      <c r="A161" s="33"/>
      <c r="B161" s="34"/>
      <c r="C161" s="35"/>
      <c r="D161" s="226" t="s">
        <v>135</v>
      </c>
      <c r="E161" s="35"/>
      <c r="F161" s="227" t="s">
        <v>227</v>
      </c>
      <c r="G161" s="35"/>
      <c r="H161" s="35"/>
      <c r="I161" s="35"/>
      <c r="J161" s="35"/>
      <c r="K161" s="35"/>
      <c r="L161" s="36"/>
      <c r="M161" s="228"/>
      <c r="N161" s="229"/>
      <c r="O161" s="85"/>
      <c r="P161" s="85"/>
      <c r="Q161" s="85"/>
      <c r="R161" s="85"/>
      <c r="S161" s="85"/>
      <c r="T161" s="86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135</v>
      </c>
      <c r="AU161" s="16" t="s">
        <v>82</v>
      </c>
    </row>
    <row r="162" s="2" customFormat="1" ht="21.75" customHeight="1">
      <c r="A162" s="33"/>
      <c r="B162" s="34"/>
      <c r="C162" s="213" t="s">
        <v>218</v>
      </c>
      <c r="D162" s="213" t="s">
        <v>129</v>
      </c>
      <c r="E162" s="214" t="s">
        <v>229</v>
      </c>
      <c r="F162" s="215" t="s">
        <v>230</v>
      </c>
      <c r="G162" s="216" t="s">
        <v>153</v>
      </c>
      <c r="H162" s="217">
        <v>3565.4899999999998</v>
      </c>
      <c r="I162" s="218">
        <v>7.5700000000000003</v>
      </c>
      <c r="J162" s="218">
        <f>ROUND(I162*H162,2)</f>
        <v>26990.759999999998</v>
      </c>
      <c r="K162" s="219"/>
      <c r="L162" s="36"/>
      <c r="M162" s="220" t="s">
        <v>1</v>
      </c>
      <c r="N162" s="221" t="s">
        <v>39</v>
      </c>
      <c r="O162" s="222">
        <v>0.0089999999999999993</v>
      </c>
      <c r="P162" s="222">
        <f>O162*H162</f>
        <v>32.089409999999994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4" t="s">
        <v>175</v>
      </c>
      <c r="AT162" s="224" t="s">
        <v>129</v>
      </c>
      <c r="AU162" s="224" t="s">
        <v>82</v>
      </c>
      <c r="AY162" s="16" t="s">
        <v>128</v>
      </c>
      <c r="BE162" s="225">
        <f>IF(N162="základní",J162,0)</f>
        <v>26990.759999999998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6" t="s">
        <v>82</v>
      </c>
      <c r="BK162" s="225">
        <f>ROUND(I162*H162,2)</f>
        <v>26990.759999999998</v>
      </c>
      <c r="BL162" s="16" t="s">
        <v>175</v>
      </c>
      <c r="BM162" s="224" t="s">
        <v>781</v>
      </c>
    </row>
    <row r="163" s="2" customFormat="1">
      <c r="A163" s="33"/>
      <c r="B163" s="34"/>
      <c r="C163" s="35"/>
      <c r="D163" s="226" t="s">
        <v>135</v>
      </c>
      <c r="E163" s="35"/>
      <c r="F163" s="227" t="s">
        <v>232</v>
      </c>
      <c r="G163" s="35"/>
      <c r="H163" s="35"/>
      <c r="I163" s="35"/>
      <c r="J163" s="35"/>
      <c r="K163" s="35"/>
      <c r="L163" s="36"/>
      <c r="M163" s="228"/>
      <c r="N163" s="229"/>
      <c r="O163" s="85"/>
      <c r="P163" s="85"/>
      <c r="Q163" s="85"/>
      <c r="R163" s="85"/>
      <c r="S163" s="85"/>
      <c r="T163" s="86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135</v>
      </c>
      <c r="AU163" s="16" t="s">
        <v>82</v>
      </c>
    </row>
    <row r="164" s="2" customFormat="1" ht="16.5" customHeight="1">
      <c r="A164" s="33"/>
      <c r="B164" s="34"/>
      <c r="C164" s="240" t="s">
        <v>223</v>
      </c>
      <c r="D164" s="240" t="s">
        <v>234</v>
      </c>
      <c r="E164" s="241" t="s">
        <v>235</v>
      </c>
      <c r="F164" s="242" t="s">
        <v>236</v>
      </c>
      <c r="G164" s="243" t="s">
        <v>237</v>
      </c>
      <c r="H164" s="244">
        <v>124.789</v>
      </c>
      <c r="I164" s="245">
        <v>102</v>
      </c>
      <c r="J164" s="245">
        <f>ROUND(I164*H164,2)</f>
        <v>12728.48</v>
      </c>
      <c r="K164" s="246"/>
      <c r="L164" s="247"/>
      <c r="M164" s="248" t="s">
        <v>1</v>
      </c>
      <c r="N164" s="249" t="s">
        <v>39</v>
      </c>
      <c r="O164" s="222">
        <v>0</v>
      </c>
      <c r="P164" s="222">
        <f>O164*H164</f>
        <v>0</v>
      </c>
      <c r="Q164" s="222">
        <v>0.001</v>
      </c>
      <c r="R164" s="222">
        <f>Q164*H164</f>
        <v>0.124789</v>
      </c>
      <c r="S164" s="222">
        <v>0</v>
      </c>
      <c r="T164" s="22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4" t="s">
        <v>175</v>
      </c>
      <c r="AT164" s="224" t="s">
        <v>234</v>
      </c>
      <c r="AU164" s="224" t="s">
        <v>82</v>
      </c>
      <c r="AY164" s="16" t="s">
        <v>128</v>
      </c>
      <c r="BE164" s="225">
        <f>IF(N164="základní",J164,0)</f>
        <v>12728.48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82</v>
      </c>
      <c r="BK164" s="225">
        <f>ROUND(I164*H164,2)</f>
        <v>12728.48</v>
      </c>
      <c r="BL164" s="16" t="s">
        <v>175</v>
      </c>
      <c r="BM164" s="224" t="s">
        <v>782</v>
      </c>
    </row>
    <row r="165" s="2" customFormat="1">
      <c r="A165" s="33"/>
      <c r="B165" s="34"/>
      <c r="C165" s="35"/>
      <c r="D165" s="226" t="s">
        <v>135</v>
      </c>
      <c r="E165" s="35"/>
      <c r="F165" s="227" t="s">
        <v>236</v>
      </c>
      <c r="G165" s="35"/>
      <c r="H165" s="35"/>
      <c r="I165" s="35"/>
      <c r="J165" s="35"/>
      <c r="K165" s="35"/>
      <c r="L165" s="36"/>
      <c r="M165" s="228"/>
      <c r="N165" s="229"/>
      <c r="O165" s="85"/>
      <c r="P165" s="85"/>
      <c r="Q165" s="85"/>
      <c r="R165" s="85"/>
      <c r="S165" s="85"/>
      <c r="T165" s="86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135</v>
      </c>
      <c r="AU165" s="16" t="s">
        <v>82</v>
      </c>
    </row>
    <row r="166" s="13" customFormat="1">
      <c r="A166" s="13"/>
      <c r="B166" s="230"/>
      <c r="C166" s="231"/>
      <c r="D166" s="226" t="s">
        <v>188</v>
      </c>
      <c r="E166" s="232" t="s">
        <v>1</v>
      </c>
      <c r="F166" s="233" t="s">
        <v>783</v>
      </c>
      <c r="G166" s="231"/>
      <c r="H166" s="234">
        <v>124.789</v>
      </c>
      <c r="I166" s="231"/>
      <c r="J166" s="231"/>
      <c r="K166" s="231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188</v>
      </c>
      <c r="AU166" s="239" t="s">
        <v>82</v>
      </c>
      <c r="AV166" s="13" t="s">
        <v>84</v>
      </c>
      <c r="AW166" s="13" t="s">
        <v>29</v>
      </c>
      <c r="AX166" s="13" t="s">
        <v>82</v>
      </c>
      <c r="AY166" s="239" t="s">
        <v>128</v>
      </c>
    </row>
    <row r="167" s="2" customFormat="1" ht="21.75" customHeight="1">
      <c r="A167" s="33"/>
      <c r="B167" s="34"/>
      <c r="C167" s="213" t="s">
        <v>228</v>
      </c>
      <c r="D167" s="213" t="s">
        <v>129</v>
      </c>
      <c r="E167" s="214" t="s">
        <v>240</v>
      </c>
      <c r="F167" s="215" t="s">
        <v>241</v>
      </c>
      <c r="G167" s="216" t="s">
        <v>153</v>
      </c>
      <c r="H167" s="217">
        <v>7246.71</v>
      </c>
      <c r="I167" s="218">
        <v>21.800000000000001</v>
      </c>
      <c r="J167" s="218">
        <f>ROUND(I167*H167,2)</f>
        <v>157978.28</v>
      </c>
      <c r="K167" s="219"/>
      <c r="L167" s="36"/>
      <c r="M167" s="220" t="s">
        <v>1</v>
      </c>
      <c r="N167" s="221" t="s">
        <v>39</v>
      </c>
      <c r="O167" s="222">
        <v>0.025000000000000001</v>
      </c>
      <c r="P167" s="222">
        <f>O167*H167</f>
        <v>181.16775000000001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24" t="s">
        <v>133</v>
      </c>
      <c r="AT167" s="224" t="s">
        <v>129</v>
      </c>
      <c r="AU167" s="224" t="s">
        <v>82</v>
      </c>
      <c r="AY167" s="16" t="s">
        <v>128</v>
      </c>
      <c r="BE167" s="225">
        <f>IF(N167="základní",J167,0)</f>
        <v>157978.28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6" t="s">
        <v>82</v>
      </c>
      <c r="BK167" s="225">
        <f>ROUND(I167*H167,2)</f>
        <v>157978.28</v>
      </c>
      <c r="BL167" s="16" t="s">
        <v>133</v>
      </c>
      <c r="BM167" s="224" t="s">
        <v>784</v>
      </c>
    </row>
    <row r="168" s="2" customFormat="1">
      <c r="A168" s="33"/>
      <c r="B168" s="34"/>
      <c r="C168" s="35"/>
      <c r="D168" s="226" t="s">
        <v>135</v>
      </c>
      <c r="E168" s="35"/>
      <c r="F168" s="227" t="s">
        <v>243</v>
      </c>
      <c r="G168" s="35"/>
      <c r="H168" s="35"/>
      <c r="I168" s="35"/>
      <c r="J168" s="35"/>
      <c r="K168" s="35"/>
      <c r="L168" s="36"/>
      <c r="M168" s="228"/>
      <c r="N168" s="229"/>
      <c r="O168" s="85"/>
      <c r="P168" s="85"/>
      <c r="Q168" s="85"/>
      <c r="R168" s="85"/>
      <c r="S168" s="85"/>
      <c r="T168" s="86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135</v>
      </c>
      <c r="AU168" s="16" t="s">
        <v>82</v>
      </c>
    </row>
    <row r="169" s="2" customFormat="1" ht="21.75" customHeight="1">
      <c r="A169" s="33"/>
      <c r="B169" s="34"/>
      <c r="C169" s="213" t="s">
        <v>233</v>
      </c>
      <c r="D169" s="213" t="s">
        <v>129</v>
      </c>
      <c r="E169" s="214" t="s">
        <v>245</v>
      </c>
      <c r="F169" s="215" t="s">
        <v>246</v>
      </c>
      <c r="G169" s="216" t="s">
        <v>153</v>
      </c>
      <c r="H169" s="217">
        <v>2704.6799999999998</v>
      </c>
      <c r="I169" s="218">
        <v>70.099999999999994</v>
      </c>
      <c r="J169" s="218">
        <f>ROUND(I169*H169,2)</f>
        <v>189598.07000000001</v>
      </c>
      <c r="K169" s="219"/>
      <c r="L169" s="36"/>
      <c r="M169" s="220" t="s">
        <v>1</v>
      </c>
      <c r="N169" s="221" t="s">
        <v>39</v>
      </c>
      <c r="O169" s="222">
        <v>0.080000000000000002</v>
      </c>
      <c r="P169" s="222">
        <f>O169*H169</f>
        <v>216.37439999999998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24" t="s">
        <v>133</v>
      </c>
      <c r="AT169" s="224" t="s">
        <v>129</v>
      </c>
      <c r="AU169" s="224" t="s">
        <v>82</v>
      </c>
      <c r="AY169" s="16" t="s">
        <v>128</v>
      </c>
      <c r="BE169" s="225">
        <f>IF(N169="základní",J169,0)</f>
        <v>189598.07000000001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6" t="s">
        <v>82</v>
      </c>
      <c r="BK169" s="225">
        <f>ROUND(I169*H169,2)</f>
        <v>189598.07000000001</v>
      </c>
      <c r="BL169" s="16" t="s">
        <v>133</v>
      </c>
      <c r="BM169" s="224" t="s">
        <v>785</v>
      </c>
    </row>
    <row r="170" s="2" customFormat="1">
      <c r="A170" s="33"/>
      <c r="B170" s="34"/>
      <c r="C170" s="35"/>
      <c r="D170" s="226" t="s">
        <v>135</v>
      </c>
      <c r="E170" s="35"/>
      <c r="F170" s="227" t="s">
        <v>248</v>
      </c>
      <c r="G170" s="35"/>
      <c r="H170" s="35"/>
      <c r="I170" s="35"/>
      <c r="J170" s="35"/>
      <c r="K170" s="35"/>
      <c r="L170" s="36"/>
      <c r="M170" s="228"/>
      <c r="N170" s="229"/>
      <c r="O170" s="85"/>
      <c r="P170" s="85"/>
      <c r="Q170" s="85"/>
      <c r="R170" s="85"/>
      <c r="S170" s="85"/>
      <c r="T170" s="86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135</v>
      </c>
      <c r="AU170" s="16" t="s">
        <v>82</v>
      </c>
    </row>
    <row r="171" s="2" customFormat="1" ht="16.5" customHeight="1">
      <c r="A171" s="33"/>
      <c r="B171" s="34"/>
      <c r="C171" s="213" t="s">
        <v>7</v>
      </c>
      <c r="D171" s="213" t="s">
        <v>129</v>
      </c>
      <c r="E171" s="214" t="s">
        <v>250</v>
      </c>
      <c r="F171" s="215" t="s">
        <v>251</v>
      </c>
      <c r="G171" s="216" t="s">
        <v>153</v>
      </c>
      <c r="H171" s="217">
        <v>914.39999999999998</v>
      </c>
      <c r="I171" s="218">
        <v>60.5</v>
      </c>
      <c r="J171" s="218">
        <f>ROUND(I171*H171,2)</f>
        <v>55321.199999999997</v>
      </c>
      <c r="K171" s="219"/>
      <c r="L171" s="36"/>
      <c r="M171" s="220" t="s">
        <v>1</v>
      </c>
      <c r="N171" s="221" t="s">
        <v>39</v>
      </c>
      <c r="O171" s="222">
        <v>0.067000000000000004</v>
      </c>
      <c r="P171" s="222">
        <f>O171*H171</f>
        <v>61.264800000000001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24" t="s">
        <v>133</v>
      </c>
      <c r="AT171" s="224" t="s">
        <v>129</v>
      </c>
      <c r="AU171" s="224" t="s">
        <v>82</v>
      </c>
      <c r="AY171" s="16" t="s">
        <v>128</v>
      </c>
      <c r="BE171" s="225">
        <f>IF(N171="základní",J171,0)</f>
        <v>55321.199999999997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6" t="s">
        <v>82</v>
      </c>
      <c r="BK171" s="225">
        <f>ROUND(I171*H171,2)</f>
        <v>55321.199999999997</v>
      </c>
      <c r="BL171" s="16" t="s">
        <v>133</v>
      </c>
      <c r="BM171" s="224" t="s">
        <v>786</v>
      </c>
    </row>
    <row r="172" s="2" customFormat="1">
      <c r="A172" s="33"/>
      <c r="B172" s="34"/>
      <c r="C172" s="35"/>
      <c r="D172" s="226" t="s">
        <v>135</v>
      </c>
      <c r="E172" s="35"/>
      <c r="F172" s="227" t="s">
        <v>253</v>
      </c>
      <c r="G172" s="35"/>
      <c r="H172" s="35"/>
      <c r="I172" s="35"/>
      <c r="J172" s="35"/>
      <c r="K172" s="35"/>
      <c r="L172" s="36"/>
      <c r="M172" s="228"/>
      <c r="N172" s="229"/>
      <c r="O172" s="85"/>
      <c r="P172" s="85"/>
      <c r="Q172" s="85"/>
      <c r="R172" s="85"/>
      <c r="S172" s="85"/>
      <c r="T172" s="86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135</v>
      </c>
      <c r="AU172" s="16" t="s">
        <v>82</v>
      </c>
    </row>
    <row r="173" s="2" customFormat="1" ht="21.75" customHeight="1">
      <c r="A173" s="33"/>
      <c r="B173" s="34"/>
      <c r="C173" s="213" t="s">
        <v>244</v>
      </c>
      <c r="D173" s="213" t="s">
        <v>129</v>
      </c>
      <c r="E173" s="214" t="s">
        <v>255</v>
      </c>
      <c r="F173" s="215" t="s">
        <v>256</v>
      </c>
      <c r="G173" s="216" t="s">
        <v>153</v>
      </c>
      <c r="H173" s="217">
        <v>5935.79</v>
      </c>
      <c r="I173" s="218">
        <v>44.799999999999997</v>
      </c>
      <c r="J173" s="218">
        <f>ROUND(I173*H173,2)</f>
        <v>265923.39000000001</v>
      </c>
      <c r="K173" s="219"/>
      <c r="L173" s="36"/>
      <c r="M173" s="220" t="s">
        <v>1</v>
      </c>
      <c r="N173" s="221" t="s">
        <v>39</v>
      </c>
      <c r="O173" s="222">
        <v>0.035999999999999997</v>
      </c>
      <c r="P173" s="222">
        <f>O173*H173</f>
        <v>213.68843999999999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24" t="s">
        <v>133</v>
      </c>
      <c r="AT173" s="224" t="s">
        <v>129</v>
      </c>
      <c r="AU173" s="224" t="s">
        <v>82</v>
      </c>
      <c r="AY173" s="16" t="s">
        <v>128</v>
      </c>
      <c r="BE173" s="225">
        <f>IF(N173="základní",J173,0)</f>
        <v>265923.39000000001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6" t="s">
        <v>82</v>
      </c>
      <c r="BK173" s="225">
        <f>ROUND(I173*H173,2)</f>
        <v>265923.39000000001</v>
      </c>
      <c r="BL173" s="16" t="s">
        <v>133</v>
      </c>
      <c r="BM173" s="224" t="s">
        <v>787</v>
      </c>
    </row>
    <row r="174" s="2" customFormat="1">
      <c r="A174" s="33"/>
      <c r="B174" s="34"/>
      <c r="C174" s="35"/>
      <c r="D174" s="226" t="s">
        <v>135</v>
      </c>
      <c r="E174" s="35"/>
      <c r="F174" s="227" t="s">
        <v>258</v>
      </c>
      <c r="G174" s="35"/>
      <c r="H174" s="35"/>
      <c r="I174" s="35"/>
      <c r="J174" s="35"/>
      <c r="K174" s="35"/>
      <c r="L174" s="36"/>
      <c r="M174" s="228"/>
      <c r="N174" s="229"/>
      <c r="O174" s="85"/>
      <c r="P174" s="85"/>
      <c r="Q174" s="85"/>
      <c r="R174" s="85"/>
      <c r="S174" s="85"/>
      <c r="T174" s="86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135</v>
      </c>
      <c r="AU174" s="16" t="s">
        <v>82</v>
      </c>
    </row>
    <row r="175" s="2" customFormat="1" ht="21.75" customHeight="1">
      <c r="A175" s="33"/>
      <c r="B175" s="34"/>
      <c r="C175" s="213" t="s">
        <v>249</v>
      </c>
      <c r="D175" s="213" t="s">
        <v>129</v>
      </c>
      <c r="E175" s="214" t="s">
        <v>568</v>
      </c>
      <c r="F175" s="215" t="s">
        <v>569</v>
      </c>
      <c r="G175" s="216" t="s">
        <v>132</v>
      </c>
      <c r="H175" s="217">
        <v>11</v>
      </c>
      <c r="I175" s="218">
        <v>114</v>
      </c>
      <c r="J175" s="218">
        <f>ROUND(I175*H175,2)</f>
        <v>1254</v>
      </c>
      <c r="K175" s="219"/>
      <c r="L175" s="36"/>
      <c r="M175" s="220" t="s">
        <v>1</v>
      </c>
      <c r="N175" s="221" t="s">
        <v>39</v>
      </c>
      <c r="O175" s="222">
        <v>0.371</v>
      </c>
      <c r="P175" s="222">
        <f>O175*H175</f>
        <v>4.0809999999999995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24" t="s">
        <v>133</v>
      </c>
      <c r="AT175" s="224" t="s">
        <v>129</v>
      </c>
      <c r="AU175" s="224" t="s">
        <v>82</v>
      </c>
      <c r="AY175" s="16" t="s">
        <v>128</v>
      </c>
      <c r="BE175" s="225">
        <f>IF(N175="základní",J175,0)</f>
        <v>1254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82</v>
      </c>
      <c r="BK175" s="225">
        <f>ROUND(I175*H175,2)</f>
        <v>1254</v>
      </c>
      <c r="BL175" s="16" t="s">
        <v>133</v>
      </c>
      <c r="BM175" s="224" t="s">
        <v>788</v>
      </c>
    </row>
    <row r="176" s="2" customFormat="1">
      <c r="A176" s="33"/>
      <c r="B176" s="34"/>
      <c r="C176" s="35"/>
      <c r="D176" s="226" t="s">
        <v>135</v>
      </c>
      <c r="E176" s="35"/>
      <c r="F176" s="227" t="s">
        <v>571</v>
      </c>
      <c r="G176" s="35"/>
      <c r="H176" s="35"/>
      <c r="I176" s="35"/>
      <c r="J176" s="35"/>
      <c r="K176" s="35"/>
      <c r="L176" s="36"/>
      <c r="M176" s="228"/>
      <c r="N176" s="229"/>
      <c r="O176" s="85"/>
      <c r="P176" s="85"/>
      <c r="Q176" s="85"/>
      <c r="R176" s="85"/>
      <c r="S176" s="85"/>
      <c r="T176" s="86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135</v>
      </c>
      <c r="AU176" s="16" t="s">
        <v>82</v>
      </c>
    </row>
    <row r="177" s="2" customFormat="1" ht="21.75" customHeight="1">
      <c r="A177" s="33"/>
      <c r="B177" s="34"/>
      <c r="C177" s="213" t="s">
        <v>254</v>
      </c>
      <c r="D177" s="213" t="s">
        <v>129</v>
      </c>
      <c r="E177" s="214" t="s">
        <v>572</v>
      </c>
      <c r="F177" s="215" t="s">
        <v>573</v>
      </c>
      <c r="G177" s="216" t="s">
        <v>132</v>
      </c>
      <c r="H177" s="217">
        <v>11</v>
      </c>
      <c r="I177" s="218">
        <v>133</v>
      </c>
      <c r="J177" s="218">
        <f>ROUND(I177*H177,2)</f>
        <v>1463</v>
      </c>
      <c r="K177" s="219"/>
      <c r="L177" s="36"/>
      <c r="M177" s="220" t="s">
        <v>1</v>
      </c>
      <c r="N177" s="221" t="s">
        <v>39</v>
      </c>
      <c r="O177" s="222">
        <v>0.42699999999999999</v>
      </c>
      <c r="P177" s="222">
        <f>O177*H177</f>
        <v>4.6970000000000001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24" t="s">
        <v>133</v>
      </c>
      <c r="AT177" s="224" t="s">
        <v>129</v>
      </c>
      <c r="AU177" s="224" t="s">
        <v>82</v>
      </c>
      <c r="AY177" s="16" t="s">
        <v>128</v>
      </c>
      <c r="BE177" s="225">
        <f>IF(N177="základní",J177,0)</f>
        <v>1463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6" t="s">
        <v>82</v>
      </c>
      <c r="BK177" s="225">
        <f>ROUND(I177*H177,2)</f>
        <v>1463</v>
      </c>
      <c r="BL177" s="16" t="s">
        <v>133</v>
      </c>
      <c r="BM177" s="224" t="s">
        <v>789</v>
      </c>
    </row>
    <row r="178" s="2" customFormat="1">
      <c r="A178" s="33"/>
      <c r="B178" s="34"/>
      <c r="C178" s="35"/>
      <c r="D178" s="226" t="s">
        <v>135</v>
      </c>
      <c r="E178" s="35"/>
      <c r="F178" s="227" t="s">
        <v>575</v>
      </c>
      <c r="G178" s="35"/>
      <c r="H178" s="35"/>
      <c r="I178" s="35"/>
      <c r="J178" s="35"/>
      <c r="K178" s="35"/>
      <c r="L178" s="36"/>
      <c r="M178" s="228"/>
      <c r="N178" s="229"/>
      <c r="O178" s="85"/>
      <c r="P178" s="85"/>
      <c r="Q178" s="85"/>
      <c r="R178" s="85"/>
      <c r="S178" s="85"/>
      <c r="T178" s="86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135</v>
      </c>
      <c r="AU178" s="16" t="s">
        <v>82</v>
      </c>
    </row>
    <row r="179" s="2" customFormat="1" ht="16.5" customHeight="1">
      <c r="A179" s="33"/>
      <c r="B179" s="34"/>
      <c r="C179" s="240" t="s">
        <v>260</v>
      </c>
      <c r="D179" s="240" t="s">
        <v>234</v>
      </c>
      <c r="E179" s="241" t="s">
        <v>576</v>
      </c>
      <c r="F179" s="242" t="s">
        <v>577</v>
      </c>
      <c r="G179" s="243" t="s">
        <v>132</v>
      </c>
      <c r="H179" s="244">
        <v>11</v>
      </c>
      <c r="I179" s="245">
        <v>76.200000000000003</v>
      </c>
      <c r="J179" s="245">
        <f>ROUND(I179*H179,2)</f>
        <v>838.20000000000005</v>
      </c>
      <c r="K179" s="246"/>
      <c r="L179" s="247"/>
      <c r="M179" s="248" t="s">
        <v>1</v>
      </c>
      <c r="N179" s="249" t="s">
        <v>39</v>
      </c>
      <c r="O179" s="222">
        <v>0</v>
      </c>
      <c r="P179" s="222">
        <f>O179*H179</f>
        <v>0</v>
      </c>
      <c r="Q179" s="222">
        <v>0.0050000000000000001</v>
      </c>
      <c r="R179" s="222">
        <f>Q179*H179</f>
        <v>0.055</v>
      </c>
      <c r="S179" s="222">
        <v>0</v>
      </c>
      <c r="T179" s="223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24" t="s">
        <v>167</v>
      </c>
      <c r="AT179" s="224" t="s">
        <v>234</v>
      </c>
      <c r="AU179" s="224" t="s">
        <v>82</v>
      </c>
      <c r="AY179" s="16" t="s">
        <v>128</v>
      </c>
      <c r="BE179" s="225">
        <f>IF(N179="základní",J179,0)</f>
        <v>838.20000000000005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6" t="s">
        <v>82</v>
      </c>
      <c r="BK179" s="225">
        <f>ROUND(I179*H179,2)</f>
        <v>838.20000000000005</v>
      </c>
      <c r="BL179" s="16" t="s">
        <v>133</v>
      </c>
      <c r="BM179" s="224" t="s">
        <v>790</v>
      </c>
    </row>
    <row r="180" s="2" customFormat="1">
      <c r="A180" s="33"/>
      <c r="B180" s="34"/>
      <c r="C180" s="35"/>
      <c r="D180" s="226" t="s">
        <v>135</v>
      </c>
      <c r="E180" s="35"/>
      <c r="F180" s="227" t="s">
        <v>577</v>
      </c>
      <c r="G180" s="35"/>
      <c r="H180" s="35"/>
      <c r="I180" s="35"/>
      <c r="J180" s="35"/>
      <c r="K180" s="35"/>
      <c r="L180" s="36"/>
      <c r="M180" s="228"/>
      <c r="N180" s="229"/>
      <c r="O180" s="85"/>
      <c r="P180" s="85"/>
      <c r="Q180" s="85"/>
      <c r="R180" s="85"/>
      <c r="S180" s="85"/>
      <c r="T180" s="86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135</v>
      </c>
      <c r="AU180" s="16" t="s">
        <v>82</v>
      </c>
    </row>
    <row r="181" s="2" customFormat="1" ht="21.75" customHeight="1">
      <c r="A181" s="33"/>
      <c r="B181" s="34"/>
      <c r="C181" s="213" t="s">
        <v>265</v>
      </c>
      <c r="D181" s="213" t="s">
        <v>129</v>
      </c>
      <c r="E181" s="214" t="s">
        <v>579</v>
      </c>
      <c r="F181" s="215" t="s">
        <v>580</v>
      </c>
      <c r="G181" s="216" t="s">
        <v>132</v>
      </c>
      <c r="H181" s="217">
        <v>11</v>
      </c>
      <c r="I181" s="218">
        <v>131</v>
      </c>
      <c r="J181" s="218">
        <f>ROUND(I181*H181,2)</f>
        <v>1441</v>
      </c>
      <c r="K181" s="219"/>
      <c r="L181" s="36"/>
      <c r="M181" s="220" t="s">
        <v>1</v>
      </c>
      <c r="N181" s="221" t="s">
        <v>39</v>
      </c>
      <c r="O181" s="222">
        <v>0.20000000000000001</v>
      </c>
      <c r="P181" s="222">
        <f>O181*H181</f>
        <v>2.2000000000000002</v>
      </c>
      <c r="Q181" s="222">
        <v>0.0020799999999999998</v>
      </c>
      <c r="R181" s="222">
        <f>Q181*H181</f>
        <v>0.022879999999999998</v>
      </c>
      <c r="S181" s="222">
        <v>0</v>
      </c>
      <c r="T181" s="22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24" t="s">
        <v>133</v>
      </c>
      <c r="AT181" s="224" t="s">
        <v>129</v>
      </c>
      <c r="AU181" s="224" t="s">
        <v>82</v>
      </c>
      <c r="AY181" s="16" t="s">
        <v>128</v>
      </c>
      <c r="BE181" s="225">
        <f>IF(N181="základní",J181,0)</f>
        <v>1441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6" t="s">
        <v>82</v>
      </c>
      <c r="BK181" s="225">
        <f>ROUND(I181*H181,2)</f>
        <v>1441</v>
      </c>
      <c r="BL181" s="16" t="s">
        <v>133</v>
      </c>
      <c r="BM181" s="224" t="s">
        <v>791</v>
      </c>
    </row>
    <row r="182" s="2" customFormat="1">
      <c r="A182" s="33"/>
      <c r="B182" s="34"/>
      <c r="C182" s="35"/>
      <c r="D182" s="226" t="s">
        <v>135</v>
      </c>
      <c r="E182" s="35"/>
      <c r="F182" s="227" t="s">
        <v>582</v>
      </c>
      <c r="G182" s="35"/>
      <c r="H182" s="35"/>
      <c r="I182" s="35"/>
      <c r="J182" s="35"/>
      <c r="K182" s="35"/>
      <c r="L182" s="36"/>
      <c r="M182" s="228"/>
      <c r="N182" s="229"/>
      <c r="O182" s="85"/>
      <c r="P182" s="85"/>
      <c r="Q182" s="85"/>
      <c r="R182" s="85"/>
      <c r="S182" s="85"/>
      <c r="T182" s="86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135</v>
      </c>
      <c r="AU182" s="16" t="s">
        <v>82</v>
      </c>
    </row>
    <row r="183" s="2" customFormat="1" ht="21.75" customHeight="1">
      <c r="A183" s="33"/>
      <c r="B183" s="34"/>
      <c r="C183" s="213" t="s">
        <v>270</v>
      </c>
      <c r="D183" s="213" t="s">
        <v>129</v>
      </c>
      <c r="E183" s="214" t="s">
        <v>583</v>
      </c>
      <c r="F183" s="215" t="s">
        <v>584</v>
      </c>
      <c r="G183" s="216" t="s">
        <v>132</v>
      </c>
      <c r="H183" s="217">
        <v>11</v>
      </c>
      <c r="I183" s="218">
        <v>6.1600000000000001</v>
      </c>
      <c r="J183" s="218">
        <f>ROUND(I183*H183,2)</f>
        <v>67.760000000000005</v>
      </c>
      <c r="K183" s="219"/>
      <c r="L183" s="36"/>
      <c r="M183" s="220" t="s">
        <v>1</v>
      </c>
      <c r="N183" s="221" t="s">
        <v>39</v>
      </c>
      <c r="O183" s="222">
        <v>0.02</v>
      </c>
      <c r="P183" s="222">
        <f>O183*H183</f>
        <v>0.22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4" t="s">
        <v>133</v>
      </c>
      <c r="AT183" s="224" t="s">
        <v>129</v>
      </c>
      <c r="AU183" s="224" t="s">
        <v>82</v>
      </c>
      <c r="AY183" s="16" t="s">
        <v>128</v>
      </c>
      <c r="BE183" s="225">
        <f>IF(N183="základní",J183,0)</f>
        <v>67.760000000000005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6" t="s">
        <v>82</v>
      </c>
      <c r="BK183" s="225">
        <f>ROUND(I183*H183,2)</f>
        <v>67.760000000000005</v>
      </c>
      <c r="BL183" s="16" t="s">
        <v>133</v>
      </c>
      <c r="BM183" s="224" t="s">
        <v>792</v>
      </c>
    </row>
    <row r="184" s="2" customFormat="1">
      <c r="A184" s="33"/>
      <c r="B184" s="34"/>
      <c r="C184" s="35"/>
      <c r="D184" s="226" t="s">
        <v>135</v>
      </c>
      <c r="E184" s="35"/>
      <c r="F184" s="227" t="s">
        <v>586</v>
      </c>
      <c r="G184" s="35"/>
      <c r="H184" s="35"/>
      <c r="I184" s="35"/>
      <c r="J184" s="35"/>
      <c r="K184" s="35"/>
      <c r="L184" s="36"/>
      <c r="M184" s="228"/>
      <c r="N184" s="229"/>
      <c r="O184" s="85"/>
      <c r="P184" s="85"/>
      <c r="Q184" s="85"/>
      <c r="R184" s="85"/>
      <c r="S184" s="85"/>
      <c r="T184" s="86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135</v>
      </c>
      <c r="AU184" s="16" t="s">
        <v>82</v>
      </c>
    </row>
    <row r="185" s="2" customFormat="1" ht="21.75" customHeight="1">
      <c r="A185" s="33"/>
      <c r="B185" s="34"/>
      <c r="C185" s="213" t="s">
        <v>276</v>
      </c>
      <c r="D185" s="213" t="s">
        <v>129</v>
      </c>
      <c r="E185" s="214" t="s">
        <v>590</v>
      </c>
      <c r="F185" s="215" t="s">
        <v>591</v>
      </c>
      <c r="G185" s="216" t="s">
        <v>153</v>
      </c>
      <c r="H185" s="217">
        <v>2.75</v>
      </c>
      <c r="I185" s="218">
        <v>70.599999999999994</v>
      </c>
      <c r="J185" s="218">
        <f>ROUND(I185*H185,2)</f>
        <v>194.15000000000001</v>
      </c>
      <c r="K185" s="219"/>
      <c r="L185" s="36"/>
      <c r="M185" s="220" t="s">
        <v>1</v>
      </c>
      <c r="N185" s="221" t="s">
        <v>39</v>
      </c>
      <c r="O185" s="222">
        <v>0.219</v>
      </c>
      <c r="P185" s="222">
        <f>O185*H185</f>
        <v>0.60224999999999995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24" t="s">
        <v>133</v>
      </c>
      <c r="AT185" s="224" t="s">
        <v>129</v>
      </c>
      <c r="AU185" s="224" t="s">
        <v>82</v>
      </c>
      <c r="AY185" s="16" t="s">
        <v>128</v>
      </c>
      <c r="BE185" s="225">
        <f>IF(N185="základní",J185,0)</f>
        <v>194.15000000000001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6" t="s">
        <v>82</v>
      </c>
      <c r="BK185" s="225">
        <f>ROUND(I185*H185,2)</f>
        <v>194.15000000000001</v>
      </c>
      <c r="BL185" s="16" t="s">
        <v>133</v>
      </c>
      <c r="BM185" s="224" t="s">
        <v>793</v>
      </c>
    </row>
    <row r="186" s="2" customFormat="1">
      <c r="A186" s="33"/>
      <c r="B186" s="34"/>
      <c r="C186" s="35"/>
      <c r="D186" s="226" t="s">
        <v>135</v>
      </c>
      <c r="E186" s="35"/>
      <c r="F186" s="227" t="s">
        <v>593</v>
      </c>
      <c r="G186" s="35"/>
      <c r="H186" s="35"/>
      <c r="I186" s="35"/>
      <c r="J186" s="35"/>
      <c r="K186" s="35"/>
      <c r="L186" s="36"/>
      <c r="M186" s="228"/>
      <c r="N186" s="229"/>
      <c r="O186" s="85"/>
      <c r="P186" s="85"/>
      <c r="Q186" s="85"/>
      <c r="R186" s="85"/>
      <c r="S186" s="85"/>
      <c r="T186" s="86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135</v>
      </c>
      <c r="AU186" s="16" t="s">
        <v>82</v>
      </c>
    </row>
    <row r="187" s="2" customFormat="1" ht="16.5" customHeight="1">
      <c r="A187" s="33"/>
      <c r="B187" s="34"/>
      <c r="C187" s="240" t="s">
        <v>281</v>
      </c>
      <c r="D187" s="240" t="s">
        <v>234</v>
      </c>
      <c r="E187" s="241" t="s">
        <v>594</v>
      </c>
      <c r="F187" s="242" t="s">
        <v>595</v>
      </c>
      <c r="G187" s="243" t="s">
        <v>164</v>
      </c>
      <c r="H187" s="244">
        <v>0.27500000000000002</v>
      </c>
      <c r="I187" s="245">
        <v>1290</v>
      </c>
      <c r="J187" s="245">
        <f>ROUND(I187*H187,2)</f>
        <v>354.75</v>
      </c>
      <c r="K187" s="246"/>
      <c r="L187" s="247"/>
      <c r="M187" s="248" t="s">
        <v>1</v>
      </c>
      <c r="N187" s="249" t="s">
        <v>39</v>
      </c>
      <c r="O187" s="222">
        <v>0</v>
      </c>
      <c r="P187" s="222">
        <f>O187*H187</f>
        <v>0</v>
      </c>
      <c r="Q187" s="222">
        <v>0.20000000000000001</v>
      </c>
      <c r="R187" s="222">
        <f>Q187*H187</f>
        <v>0.055000000000000007</v>
      </c>
      <c r="S187" s="222">
        <v>0</v>
      </c>
      <c r="T187" s="223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24" t="s">
        <v>167</v>
      </c>
      <c r="AT187" s="224" t="s">
        <v>234</v>
      </c>
      <c r="AU187" s="224" t="s">
        <v>82</v>
      </c>
      <c r="AY187" s="16" t="s">
        <v>128</v>
      </c>
      <c r="BE187" s="225">
        <f>IF(N187="základní",J187,0)</f>
        <v>354.75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6" t="s">
        <v>82</v>
      </c>
      <c r="BK187" s="225">
        <f>ROUND(I187*H187,2)</f>
        <v>354.75</v>
      </c>
      <c r="BL187" s="16" t="s">
        <v>133</v>
      </c>
      <c r="BM187" s="224" t="s">
        <v>794</v>
      </c>
    </row>
    <row r="188" s="2" customFormat="1">
      <c r="A188" s="33"/>
      <c r="B188" s="34"/>
      <c r="C188" s="35"/>
      <c r="D188" s="226" t="s">
        <v>135</v>
      </c>
      <c r="E188" s="35"/>
      <c r="F188" s="227" t="s">
        <v>595</v>
      </c>
      <c r="G188" s="35"/>
      <c r="H188" s="35"/>
      <c r="I188" s="35"/>
      <c r="J188" s="35"/>
      <c r="K188" s="35"/>
      <c r="L188" s="36"/>
      <c r="M188" s="228"/>
      <c r="N188" s="229"/>
      <c r="O188" s="85"/>
      <c r="P188" s="85"/>
      <c r="Q188" s="85"/>
      <c r="R188" s="85"/>
      <c r="S188" s="85"/>
      <c r="T188" s="86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135</v>
      </c>
      <c r="AU188" s="16" t="s">
        <v>82</v>
      </c>
    </row>
    <row r="189" s="2" customFormat="1" ht="21.75" customHeight="1">
      <c r="A189" s="33"/>
      <c r="B189" s="34"/>
      <c r="C189" s="240" t="s">
        <v>286</v>
      </c>
      <c r="D189" s="240" t="s">
        <v>234</v>
      </c>
      <c r="E189" s="241" t="s">
        <v>587</v>
      </c>
      <c r="F189" s="242" t="s">
        <v>588</v>
      </c>
      <c r="G189" s="243" t="s">
        <v>132</v>
      </c>
      <c r="H189" s="244">
        <v>22</v>
      </c>
      <c r="I189" s="245">
        <v>102</v>
      </c>
      <c r="J189" s="245">
        <f>ROUND(I189*H189,2)</f>
        <v>2244</v>
      </c>
      <c r="K189" s="246"/>
      <c r="L189" s="247"/>
      <c r="M189" s="248" t="s">
        <v>1</v>
      </c>
      <c r="N189" s="249" t="s">
        <v>39</v>
      </c>
      <c r="O189" s="222">
        <v>0</v>
      </c>
      <c r="P189" s="222">
        <f>O189*H189</f>
        <v>0</v>
      </c>
      <c r="Q189" s="222">
        <v>0.0047200000000000002</v>
      </c>
      <c r="R189" s="222">
        <f>Q189*H189</f>
        <v>0.10384</v>
      </c>
      <c r="S189" s="222">
        <v>0</v>
      </c>
      <c r="T189" s="22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24" t="s">
        <v>167</v>
      </c>
      <c r="AT189" s="224" t="s">
        <v>234</v>
      </c>
      <c r="AU189" s="224" t="s">
        <v>82</v>
      </c>
      <c r="AY189" s="16" t="s">
        <v>128</v>
      </c>
      <c r="BE189" s="225">
        <f>IF(N189="základní",J189,0)</f>
        <v>2244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6" t="s">
        <v>82</v>
      </c>
      <c r="BK189" s="225">
        <f>ROUND(I189*H189,2)</f>
        <v>2244</v>
      </c>
      <c r="BL189" s="16" t="s">
        <v>133</v>
      </c>
      <c r="BM189" s="224" t="s">
        <v>795</v>
      </c>
    </row>
    <row r="190" s="2" customFormat="1">
      <c r="A190" s="33"/>
      <c r="B190" s="34"/>
      <c r="C190" s="35"/>
      <c r="D190" s="226" t="s">
        <v>135</v>
      </c>
      <c r="E190" s="35"/>
      <c r="F190" s="227" t="s">
        <v>588</v>
      </c>
      <c r="G190" s="35"/>
      <c r="H190" s="35"/>
      <c r="I190" s="35"/>
      <c r="J190" s="35"/>
      <c r="K190" s="35"/>
      <c r="L190" s="36"/>
      <c r="M190" s="228"/>
      <c r="N190" s="229"/>
      <c r="O190" s="85"/>
      <c r="P190" s="85"/>
      <c r="Q190" s="85"/>
      <c r="R190" s="85"/>
      <c r="S190" s="85"/>
      <c r="T190" s="86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135</v>
      </c>
      <c r="AU190" s="16" t="s">
        <v>82</v>
      </c>
    </row>
    <row r="191" s="2" customFormat="1" ht="16.5" customHeight="1">
      <c r="A191" s="33"/>
      <c r="B191" s="34"/>
      <c r="C191" s="213" t="s">
        <v>295</v>
      </c>
      <c r="D191" s="213" t="s">
        <v>129</v>
      </c>
      <c r="E191" s="214" t="s">
        <v>597</v>
      </c>
      <c r="F191" s="215" t="s">
        <v>598</v>
      </c>
      <c r="G191" s="216" t="s">
        <v>164</v>
      </c>
      <c r="H191" s="217">
        <v>0.11</v>
      </c>
      <c r="I191" s="218">
        <v>415</v>
      </c>
      <c r="J191" s="218">
        <f>ROUND(I191*H191,2)</f>
        <v>45.649999999999999</v>
      </c>
      <c r="K191" s="219"/>
      <c r="L191" s="36"/>
      <c r="M191" s="220" t="s">
        <v>1</v>
      </c>
      <c r="N191" s="221" t="s">
        <v>39</v>
      </c>
      <c r="O191" s="222">
        <v>1.196</v>
      </c>
      <c r="P191" s="222">
        <f>O191*H191</f>
        <v>0.13155999999999998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24" t="s">
        <v>133</v>
      </c>
      <c r="AT191" s="224" t="s">
        <v>129</v>
      </c>
      <c r="AU191" s="224" t="s">
        <v>82</v>
      </c>
      <c r="AY191" s="16" t="s">
        <v>128</v>
      </c>
      <c r="BE191" s="225">
        <f>IF(N191="základní",J191,0)</f>
        <v>45.649999999999999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82</v>
      </c>
      <c r="BK191" s="225">
        <f>ROUND(I191*H191,2)</f>
        <v>45.649999999999999</v>
      </c>
      <c r="BL191" s="16" t="s">
        <v>133</v>
      </c>
      <c r="BM191" s="224" t="s">
        <v>796</v>
      </c>
    </row>
    <row r="192" s="2" customFormat="1">
      <c r="A192" s="33"/>
      <c r="B192" s="34"/>
      <c r="C192" s="35"/>
      <c r="D192" s="226" t="s">
        <v>135</v>
      </c>
      <c r="E192" s="35"/>
      <c r="F192" s="227" t="s">
        <v>600</v>
      </c>
      <c r="G192" s="35"/>
      <c r="H192" s="35"/>
      <c r="I192" s="35"/>
      <c r="J192" s="35"/>
      <c r="K192" s="35"/>
      <c r="L192" s="36"/>
      <c r="M192" s="228"/>
      <c r="N192" s="229"/>
      <c r="O192" s="85"/>
      <c r="P192" s="85"/>
      <c r="Q192" s="85"/>
      <c r="R192" s="85"/>
      <c r="S192" s="85"/>
      <c r="T192" s="86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135</v>
      </c>
      <c r="AU192" s="16" t="s">
        <v>82</v>
      </c>
    </row>
    <row r="193" s="2" customFormat="1" ht="21.75" customHeight="1">
      <c r="A193" s="33"/>
      <c r="B193" s="34"/>
      <c r="C193" s="213" t="s">
        <v>300</v>
      </c>
      <c r="D193" s="213" t="s">
        <v>129</v>
      </c>
      <c r="E193" s="214" t="s">
        <v>601</v>
      </c>
      <c r="F193" s="215" t="s">
        <v>602</v>
      </c>
      <c r="G193" s="216" t="s">
        <v>164</v>
      </c>
      <c r="H193" s="217">
        <v>0.11</v>
      </c>
      <c r="I193" s="218">
        <v>337</v>
      </c>
      <c r="J193" s="218">
        <f>ROUND(I193*H193,2)</f>
        <v>37.07</v>
      </c>
      <c r="K193" s="219"/>
      <c r="L193" s="36"/>
      <c r="M193" s="220" t="s">
        <v>1</v>
      </c>
      <c r="N193" s="221" t="s">
        <v>39</v>
      </c>
      <c r="O193" s="222">
        <v>0.45200000000000001</v>
      </c>
      <c r="P193" s="222">
        <f>O193*H193</f>
        <v>0.04972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4" t="s">
        <v>133</v>
      </c>
      <c r="AT193" s="224" t="s">
        <v>129</v>
      </c>
      <c r="AU193" s="224" t="s">
        <v>82</v>
      </c>
      <c r="AY193" s="16" t="s">
        <v>128</v>
      </c>
      <c r="BE193" s="225">
        <f>IF(N193="základní",J193,0)</f>
        <v>37.07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6" t="s">
        <v>82</v>
      </c>
      <c r="BK193" s="225">
        <f>ROUND(I193*H193,2)</f>
        <v>37.07</v>
      </c>
      <c r="BL193" s="16" t="s">
        <v>133</v>
      </c>
      <c r="BM193" s="224" t="s">
        <v>797</v>
      </c>
    </row>
    <row r="194" s="2" customFormat="1">
      <c r="A194" s="33"/>
      <c r="B194" s="34"/>
      <c r="C194" s="35"/>
      <c r="D194" s="226" t="s">
        <v>135</v>
      </c>
      <c r="E194" s="35"/>
      <c r="F194" s="227" t="s">
        <v>604</v>
      </c>
      <c r="G194" s="35"/>
      <c r="H194" s="35"/>
      <c r="I194" s="35"/>
      <c r="J194" s="35"/>
      <c r="K194" s="35"/>
      <c r="L194" s="36"/>
      <c r="M194" s="228"/>
      <c r="N194" s="229"/>
      <c r="O194" s="85"/>
      <c r="P194" s="85"/>
      <c r="Q194" s="85"/>
      <c r="R194" s="85"/>
      <c r="S194" s="85"/>
      <c r="T194" s="86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135</v>
      </c>
      <c r="AU194" s="16" t="s">
        <v>82</v>
      </c>
    </row>
    <row r="195" s="2" customFormat="1" ht="21.75" customHeight="1">
      <c r="A195" s="33"/>
      <c r="B195" s="34"/>
      <c r="C195" s="213" t="s">
        <v>306</v>
      </c>
      <c r="D195" s="213" t="s">
        <v>129</v>
      </c>
      <c r="E195" s="214" t="s">
        <v>605</v>
      </c>
      <c r="F195" s="215" t="s">
        <v>606</v>
      </c>
      <c r="G195" s="216" t="s">
        <v>164</v>
      </c>
      <c r="H195" s="217">
        <v>0.55000000000000004</v>
      </c>
      <c r="I195" s="218">
        <v>20.399999999999999</v>
      </c>
      <c r="J195" s="218">
        <f>ROUND(I195*H195,2)</f>
        <v>11.220000000000001</v>
      </c>
      <c r="K195" s="219"/>
      <c r="L195" s="36"/>
      <c r="M195" s="220" t="s">
        <v>1</v>
      </c>
      <c r="N195" s="221" t="s">
        <v>39</v>
      </c>
      <c r="O195" s="222">
        <v>0.028000000000000001</v>
      </c>
      <c r="P195" s="222">
        <f>O195*H195</f>
        <v>0.015400000000000002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4" t="s">
        <v>133</v>
      </c>
      <c r="AT195" s="224" t="s">
        <v>129</v>
      </c>
      <c r="AU195" s="224" t="s">
        <v>82</v>
      </c>
      <c r="AY195" s="16" t="s">
        <v>128</v>
      </c>
      <c r="BE195" s="225">
        <f>IF(N195="základní",J195,0)</f>
        <v>11.220000000000001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6" t="s">
        <v>82</v>
      </c>
      <c r="BK195" s="225">
        <f>ROUND(I195*H195,2)</f>
        <v>11.220000000000001</v>
      </c>
      <c r="BL195" s="16" t="s">
        <v>133</v>
      </c>
      <c r="BM195" s="224" t="s">
        <v>798</v>
      </c>
    </row>
    <row r="196" s="2" customFormat="1">
      <c r="A196" s="33"/>
      <c r="B196" s="34"/>
      <c r="C196" s="35"/>
      <c r="D196" s="226" t="s">
        <v>135</v>
      </c>
      <c r="E196" s="35"/>
      <c r="F196" s="227" t="s">
        <v>608</v>
      </c>
      <c r="G196" s="35"/>
      <c r="H196" s="35"/>
      <c r="I196" s="35"/>
      <c r="J196" s="35"/>
      <c r="K196" s="35"/>
      <c r="L196" s="36"/>
      <c r="M196" s="228"/>
      <c r="N196" s="229"/>
      <c r="O196" s="85"/>
      <c r="P196" s="85"/>
      <c r="Q196" s="85"/>
      <c r="R196" s="85"/>
      <c r="S196" s="85"/>
      <c r="T196" s="86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135</v>
      </c>
      <c r="AU196" s="16" t="s">
        <v>82</v>
      </c>
    </row>
    <row r="197" s="13" customFormat="1">
      <c r="A197" s="13"/>
      <c r="B197" s="230"/>
      <c r="C197" s="231"/>
      <c r="D197" s="226" t="s">
        <v>188</v>
      </c>
      <c r="E197" s="232" t="s">
        <v>1</v>
      </c>
      <c r="F197" s="233" t="s">
        <v>799</v>
      </c>
      <c r="G197" s="231"/>
      <c r="H197" s="234">
        <v>0.55000000000000004</v>
      </c>
      <c r="I197" s="231"/>
      <c r="J197" s="231"/>
      <c r="K197" s="231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188</v>
      </c>
      <c r="AU197" s="239" t="s">
        <v>82</v>
      </c>
      <c r="AV197" s="13" t="s">
        <v>84</v>
      </c>
      <c r="AW197" s="13" t="s">
        <v>29</v>
      </c>
      <c r="AX197" s="13" t="s">
        <v>82</v>
      </c>
      <c r="AY197" s="239" t="s">
        <v>128</v>
      </c>
    </row>
    <row r="198" s="12" customFormat="1" ht="25.92" customHeight="1">
      <c r="A198" s="12"/>
      <c r="B198" s="200"/>
      <c r="C198" s="201"/>
      <c r="D198" s="202" t="s">
        <v>73</v>
      </c>
      <c r="E198" s="203" t="s">
        <v>84</v>
      </c>
      <c r="F198" s="203" t="s">
        <v>800</v>
      </c>
      <c r="G198" s="201"/>
      <c r="H198" s="201"/>
      <c r="I198" s="201"/>
      <c r="J198" s="204">
        <f>BK198</f>
        <v>227348.10000000001</v>
      </c>
      <c r="K198" s="201"/>
      <c r="L198" s="205"/>
      <c r="M198" s="206"/>
      <c r="N198" s="207"/>
      <c r="O198" s="207"/>
      <c r="P198" s="208">
        <f>SUM(P199:P204)</f>
        <v>333.1875</v>
      </c>
      <c r="Q198" s="207"/>
      <c r="R198" s="208">
        <f>SUM(R199:R204)</f>
        <v>465.64920799999999</v>
      </c>
      <c r="S198" s="207"/>
      <c r="T198" s="209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82</v>
      </c>
      <c r="AT198" s="211" t="s">
        <v>73</v>
      </c>
      <c r="AU198" s="211" t="s">
        <v>74</v>
      </c>
      <c r="AY198" s="210" t="s">
        <v>128</v>
      </c>
      <c r="BK198" s="212">
        <f>SUM(BK199:BK204)</f>
        <v>227348.10000000001</v>
      </c>
    </row>
    <row r="199" s="2" customFormat="1" ht="21.75" customHeight="1">
      <c r="A199" s="33"/>
      <c r="B199" s="34"/>
      <c r="C199" s="213" t="s">
        <v>311</v>
      </c>
      <c r="D199" s="213" t="s">
        <v>129</v>
      </c>
      <c r="E199" s="214" t="s">
        <v>446</v>
      </c>
      <c r="F199" s="215" t="s">
        <v>447</v>
      </c>
      <c r="G199" s="216" t="s">
        <v>164</v>
      </c>
      <c r="H199" s="217">
        <v>242.25999999999999</v>
      </c>
      <c r="I199" s="218">
        <v>657</v>
      </c>
      <c r="J199" s="218">
        <f>ROUND(I199*H199,2)</f>
        <v>159164.82000000001</v>
      </c>
      <c r="K199" s="219"/>
      <c r="L199" s="36"/>
      <c r="M199" s="220" t="s">
        <v>1</v>
      </c>
      <c r="N199" s="221" t="s">
        <v>39</v>
      </c>
      <c r="O199" s="222">
        <v>0.76000000000000001</v>
      </c>
      <c r="P199" s="222">
        <f>O199*H199</f>
        <v>184.11759999999998</v>
      </c>
      <c r="Q199" s="222">
        <v>1.9205000000000001</v>
      </c>
      <c r="R199" s="222">
        <f>Q199*H199</f>
        <v>465.26033000000001</v>
      </c>
      <c r="S199" s="222">
        <v>0</v>
      </c>
      <c r="T199" s="223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24" t="s">
        <v>133</v>
      </c>
      <c r="AT199" s="224" t="s">
        <v>129</v>
      </c>
      <c r="AU199" s="224" t="s">
        <v>82</v>
      </c>
      <c r="AY199" s="16" t="s">
        <v>128</v>
      </c>
      <c r="BE199" s="225">
        <f>IF(N199="základní",J199,0)</f>
        <v>159164.82000000001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6" t="s">
        <v>82</v>
      </c>
      <c r="BK199" s="225">
        <f>ROUND(I199*H199,2)</f>
        <v>159164.82000000001</v>
      </c>
      <c r="BL199" s="16" t="s">
        <v>133</v>
      </c>
      <c r="BM199" s="224" t="s">
        <v>801</v>
      </c>
    </row>
    <row r="200" s="2" customFormat="1">
      <c r="A200" s="33"/>
      <c r="B200" s="34"/>
      <c r="C200" s="35"/>
      <c r="D200" s="226" t="s">
        <v>135</v>
      </c>
      <c r="E200" s="35"/>
      <c r="F200" s="227" t="s">
        <v>449</v>
      </c>
      <c r="G200" s="35"/>
      <c r="H200" s="35"/>
      <c r="I200" s="35"/>
      <c r="J200" s="35"/>
      <c r="K200" s="35"/>
      <c r="L200" s="36"/>
      <c r="M200" s="228"/>
      <c r="N200" s="229"/>
      <c r="O200" s="85"/>
      <c r="P200" s="85"/>
      <c r="Q200" s="85"/>
      <c r="R200" s="85"/>
      <c r="S200" s="85"/>
      <c r="T200" s="86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135</v>
      </c>
      <c r="AU200" s="16" t="s">
        <v>82</v>
      </c>
    </row>
    <row r="201" s="2" customFormat="1" ht="21.75" customHeight="1">
      <c r="A201" s="33"/>
      <c r="B201" s="34"/>
      <c r="C201" s="213" t="s">
        <v>316</v>
      </c>
      <c r="D201" s="213" t="s">
        <v>129</v>
      </c>
      <c r="E201" s="214" t="s">
        <v>802</v>
      </c>
      <c r="F201" s="215" t="s">
        <v>803</v>
      </c>
      <c r="G201" s="216" t="s">
        <v>153</v>
      </c>
      <c r="H201" s="217">
        <v>1296.26</v>
      </c>
      <c r="I201" s="218">
        <v>36.600000000000001</v>
      </c>
      <c r="J201" s="218">
        <f>ROUND(I201*H201,2)</f>
        <v>47443.120000000003</v>
      </c>
      <c r="K201" s="219"/>
      <c r="L201" s="36"/>
      <c r="M201" s="220" t="s">
        <v>1</v>
      </c>
      <c r="N201" s="221" t="s">
        <v>39</v>
      </c>
      <c r="O201" s="222">
        <v>0.11500000000000001</v>
      </c>
      <c r="P201" s="222">
        <f>O201*H201</f>
        <v>149.06990000000002</v>
      </c>
      <c r="Q201" s="222">
        <v>0.00010000000000000001</v>
      </c>
      <c r="R201" s="222">
        <f>Q201*H201</f>
        <v>0.12962600000000002</v>
      </c>
      <c r="S201" s="222">
        <v>0</v>
      </c>
      <c r="T201" s="223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4" t="s">
        <v>133</v>
      </c>
      <c r="AT201" s="224" t="s">
        <v>129</v>
      </c>
      <c r="AU201" s="224" t="s">
        <v>82</v>
      </c>
      <c r="AY201" s="16" t="s">
        <v>128</v>
      </c>
      <c r="BE201" s="225">
        <f>IF(N201="základní",J201,0)</f>
        <v>47443.120000000003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6" t="s">
        <v>82</v>
      </c>
      <c r="BK201" s="225">
        <f>ROUND(I201*H201,2)</f>
        <v>47443.120000000003</v>
      </c>
      <c r="BL201" s="16" t="s">
        <v>133</v>
      </c>
      <c r="BM201" s="224" t="s">
        <v>804</v>
      </c>
    </row>
    <row r="202" s="2" customFormat="1">
      <c r="A202" s="33"/>
      <c r="B202" s="34"/>
      <c r="C202" s="35"/>
      <c r="D202" s="226" t="s">
        <v>135</v>
      </c>
      <c r="E202" s="35"/>
      <c r="F202" s="227" t="s">
        <v>805</v>
      </c>
      <c r="G202" s="35"/>
      <c r="H202" s="35"/>
      <c r="I202" s="35"/>
      <c r="J202" s="35"/>
      <c r="K202" s="35"/>
      <c r="L202" s="36"/>
      <c r="M202" s="228"/>
      <c r="N202" s="229"/>
      <c r="O202" s="85"/>
      <c r="P202" s="85"/>
      <c r="Q202" s="85"/>
      <c r="R202" s="85"/>
      <c r="S202" s="85"/>
      <c r="T202" s="86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135</v>
      </c>
      <c r="AU202" s="16" t="s">
        <v>82</v>
      </c>
    </row>
    <row r="203" s="2" customFormat="1" ht="21.75" customHeight="1">
      <c r="A203" s="33"/>
      <c r="B203" s="34"/>
      <c r="C203" s="240" t="s">
        <v>321</v>
      </c>
      <c r="D203" s="240" t="s">
        <v>234</v>
      </c>
      <c r="E203" s="241" t="s">
        <v>806</v>
      </c>
      <c r="F203" s="242" t="s">
        <v>807</v>
      </c>
      <c r="G203" s="243" t="s">
        <v>153</v>
      </c>
      <c r="H203" s="244">
        <v>1296.26</v>
      </c>
      <c r="I203" s="245">
        <v>16</v>
      </c>
      <c r="J203" s="245">
        <f>ROUND(I203*H203,2)</f>
        <v>20740.16</v>
      </c>
      <c r="K203" s="246"/>
      <c r="L203" s="247"/>
      <c r="M203" s="248" t="s">
        <v>1</v>
      </c>
      <c r="N203" s="249" t="s">
        <v>39</v>
      </c>
      <c r="O203" s="222">
        <v>0</v>
      </c>
      <c r="P203" s="222">
        <f>O203*H203</f>
        <v>0</v>
      </c>
      <c r="Q203" s="222">
        <v>0.00020000000000000001</v>
      </c>
      <c r="R203" s="222">
        <f>Q203*H203</f>
        <v>0.25925200000000004</v>
      </c>
      <c r="S203" s="222">
        <v>0</v>
      </c>
      <c r="T203" s="223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24" t="s">
        <v>167</v>
      </c>
      <c r="AT203" s="224" t="s">
        <v>234</v>
      </c>
      <c r="AU203" s="224" t="s">
        <v>82</v>
      </c>
      <c r="AY203" s="16" t="s">
        <v>128</v>
      </c>
      <c r="BE203" s="225">
        <f>IF(N203="základní",J203,0)</f>
        <v>20740.16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6" t="s">
        <v>82</v>
      </c>
      <c r="BK203" s="225">
        <f>ROUND(I203*H203,2)</f>
        <v>20740.16</v>
      </c>
      <c r="BL203" s="16" t="s">
        <v>133</v>
      </c>
      <c r="BM203" s="224" t="s">
        <v>808</v>
      </c>
    </row>
    <row r="204" s="2" customFormat="1">
      <c r="A204" s="33"/>
      <c r="B204" s="34"/>
      <c r="C204" s="35"/>
      <c r="D204" s="226" t="s">
        <v>135</v>
      </c>
      <c r="E204" s="35"/>
      <c r="F204" s="227" t="s">
        <v>807</v>
      </c>
      <c r="G204" s="35"/>
      <c r="H204" s="35"/>
      <c r="I204" s="35"/>
      <c r="J204" s="35"/>
      <c r="K204" s="35"/>
      <c r="L204" s="36"/>
      <c r="M204" s="228"/>
      <c r="N204" s="229"/>
      <c r="O204" s="85"/>
      <c r="P204" s="85"/>
      <c r="Q204" s="85"/>
      <c r="R204" s="85"/>
      <c r="S204" s="85"/>
      <c r="T204" s="86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135</v>
      </c>
      <c r="AU204" s="16" t="s">
        <v>82</v>
      </c>
    </row>
    <row r="205" s="12" customFormat="1" ht="25.92" customHeight="1">
      <c r="A205" s="12"/>
      <c r="B205" s="200"/>
      <c r="C205" s="201"/>
      <c r="D205" s="202" t="s">
        <v>73</v>
      </c>
      <c r="E205" s="203" t="s">
        <v>141</v>
      </c>
      <c r="F205" s="203" t="s">
        <v>259</v>
      </c>
      <c r="G205" s="201"/>
      <c r="H205" s="201"/>
      <c r="I205" s="201"/>
      <c r="J205" s="204">
        <f>BK205</f>
        <v>423509.84000000003</v>
      </c>
      <c r="K205" s="201"/>
      <c r="L205" s="205"/>
      <c r="M205" s="206"/>
      <c r="N205" s="207"/>
      <c r="O205" s="207"/>
      <c r="P205" s="208">
        <f>P206+SUM(P207:P212)</f>
        <v>574.98331800000005</v>
      </c>
      <c r="Q205" s="207"/>
      <c r="R205" s="208">
        <f>R206+SUM(R207:R212)</f>
        <v>87.844097180000006</v>
      </c>
      <c r="S205" s="207"/>
      <c r="T205" s="209">
        <f>T206+SUM(T207:T212)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82</v>
      </c>
      <c r="AT205" s="211" t="s">
        <v>73</v>
      </c>
      <c r="AU205" s="211" t="s">
        <v>74</v>
      </c>
      <c r="AY205" s="210" t="s">
        <v>128</v>
      </c>
      <c r="BK205" s="212">
        <f>BK206+SUM(BK207:BK212)</f>
        <v>423509.84000000003</v>
      </c>
    </row>
    <row r="206" s="2" customFormat="1" ht="21.75" customHeight="1">
      <c r="A206" s="33"/>
      <c r="B206" s="34"/>
      <c r="C206" s="213" t="s">
        <v>326</v>
      </c>
      <c r="D206" s="213" t="s">
        <v>129</v>
      </c>
      <c r="E206" s="214" t="s">
        <v>261</v>
      </c>
      <c r="F206" s="215" t="s">
        <v>262</v>
      </c>
      <c r="G206" s="216" t="s">
        <v>164</v>
      </c>
      <c r="H206" s="217">
        <v>2.9199999999999999</v>
      </c>
      <c r="I206" s="218">
        <v>5660</v>
      </c>
      <c r="J206" s="218">
        <f>ROUND(I206*H206,2)</f>
        <v>16527.200000000001</v>
      </c>
      <c r="K206" s="219"/>
      <c r="L206" s="36"/>
      <c r="M206" s="220" t="s">
        <v>1</v>
      </c>
      <c r="N206" s="221" t="s">
        <v>39</v>
      </c>
      <c r="O206" s="222">
        <v>4.5910000000000002</v>
      </c>
      <c r="P206" s="222">
        <f>O206*H206</f>
        <v>13.405720000000001</v>
      </c>
      <c r="Q206" s="222">
        <v>2.8089400000000002</v>
      </c>
      <c r="R206" s="222">
        <f>Q206*H206</f>
        <v>8.2021048000000008</v>
      </c>
      <c r="S206" s="222">
        <v>0</v>
      </c>
      <c r="T206" s="223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24" t="s">
        <v>133</v>
      </c>
      <c r="AT206" s="224" t="s">
        <v>129</v>
      </c>
      <c r="AU206" s="224" t="s">
        <v>82</v>
      </c>
      <c r="AY206" s="16" t="s">
        <v>128</v>
      </c>
      <c r="BE206" s="225">
        <f>IF(N206="základní",J206,0)</f>
        <v>16527.200000000001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6" t="s">
        <v>82</v>
      </c>
      <c r="BK206" s="225">
        <f>ROUND(I206*H206,2)</f>
        <v>16527.200000000001</v>
      </c>
      <c r="BL206" s="16" t="s">
        <v>133</v>
      </c>
      <c r="BM206" s="224" t="s">
        <v>809</v>
      </c>
    </row>
    <row r="207" s="2" customFormat="1">
      <c r="A207" s="33"/>
      <c r="B207" s="34"/>
      <c r="C207" s="35"/>
      <c r="D207" s="226" t="s">
        <v>135</v>
      </c>
      <c r="E207" s="35"/>
      <c r="F207" s="227" t="s">
        <v>264</v>
      </c>
      <c r="G207" s="35"/>
      <c r="H207" s="35"/>
      <c r="I207" s="35"/>
      <c r="J207" s="35"/>
      <c r="K207" s="35"/>
      <c r="L207" s="36"/>
      <c r="M207" s="228"/>
      <c r="N207" s="229"/>
      <c r="O207" s="85"/>
      <c r="P207" s="85"/>
      <c r="Q207" s="85"/>
      <c r="R207" s="85"/>
      <c r="S207" s="85"/>
      <c r="T207" s="86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135</v>
      </c>
      <c r="AU207" s="16" t="s">
        <v>82</v>
      </c>
    </row>
    <row r="208" s="2" customFormat="1" ht="21.75" customHeight="1">
      <c r="A208" s="33"/>
      <c r="B208" s="34"/>
      <c r="C208" s="213" t="s">
        <v>331</v>
      </c>
      <c r="D208" s="213" t="s">
        <v>129</v>
      </c>
      <c r="E208" s="214" t="s">
        <v>266</v>
      </c>
      <c r="F208" s="215" t="s">
        <v>267</v>
      </c>
      <c r="G208" s="216" t="s">
        <v>153</v>
      </c>
      <c r="H208" s="217">
        <v>87.219999999999999</v>
      </c>
      <c r="I208" s="218">
        <v>1230</v>
      </c>
      <c r="J208" s="218">
        <f>ROUND(I208*H208,2)</f>
        <v>107280.60000000001</v>
      </c>
      <c r="K208" s="219"/>
      <c r="L208" s="36"/>
      <c r="M208" s="220" t="s">
        <v>1</v>
      </c>
      <c r="N208" s="221" t="s">
        <v>39</v>
      </c>
      <c r="O208" s="222">
        <v>1.895</v>
      </c>
      <c r="P208" s="222">
        <f>O208*H208</f>
        <v>165.28190000000001</v>
      </c>
      <c r="Q208" s="222">
        <v>0.00726</v>
      </c>
      <c r="R208" s="222">
        <f>Q208*H208</f>
        <v>0.63321720000000004</v>
      </c>
      <c r="S208" s="222">
        <v>0</v>
      </c>
      <c r="T208" s="223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24" t="s">
        <v>133</v>
      </c>
      <c r="AT208" s="224" t="s">
        <v>129</v>
      </c>
      <c r="AU208" s="224" t="s">
        <v>82</v>
      </c>
      <c r="AY208" s="16" t="s">
        <v>128</v>
      </c>
      <c r="BE208" s="225">
        <f>IF(N208="základní",J208,0)</f>
        <v>107280.60000000001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6" t="s">
        <v>82</v>
      </c>
      <c r="BK208" s="225">
        <f>ROUND(I208*H208,2)</f>
        <v>107280.60000000001</v>
      </c>
      <c r="BL208" s="16" t="s">
        <v>133</v>
      </c>
      <c r="BM208" s="224" t="s">
        <v>810</v>
      </c>
    </row>
    <row r="209" s="2" customFormat="1">
      <c r="A209" s="33"/>
      <c r="B209" s="34"/>
      <c r="C209" s="35"/>
      <c r="D209" s="226" t="s">
        <v>135</v>
      </c>
      <c r="E209" s="35"/>
      <c r="F209" s="227" t="s">
        <v>269</v>
      </c>
      <c r="G209" s="35"/>
      <c r="H209" s="35"/>
      <c r="I209" s="35"/>
      <c r="J209" s="35"/>
      <c r="K209" s="35"/>
      <c r="L209" s="36"/>
      <c r="M209" s="228"/>
      <c r="N209" s="229"/>
      <c r="O209" s="85"/>
      <c r="P209" s="85"/>
      <c r="Q209" s="85"/>
      <c r="R209" s="85"/>
      <c r="S209" s="85"/>
      <c r="T209" s="86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135</v>
      </c>
      <c r="AU209" s="16" t="s">
        <v>82</v>
      </c>
    </row>
    <row r="210" s="2" customFormat="1" ht="21.75" customHeight="1">
      <c r="A210" s="33"/>
      <c r="B210" s="34"/>
      <c r="C210" s="213" t="s">
        <v>336</v>
      </c>
      <c r="D210" s="213" t="s">
        <v>129</v>
      </c>
      <c r="E210" s="214" t="s">
        <v>271</v>
      </c>
      <c r="F210" s="215" t="s">
        <v>272</v>
      </c>
      <c r="G210" s="216" t="s">
        <v>153</v>
      </c>
      <c r="H210" s="217">
        <v>87.219999999999999</v>
      </c>
      <c r="I210" s="218">
        <v>354</v>
      </c>
      <c r="J210" s="218">
        <f>ROUND(I210*H210,2)</f>
        <v>30875.880000000001</v>
      </c>
      <c r="K210" s="219"/>
      <c r="L210" s="36"/>
      <c r="M210" s="220" t="s">
        <v>1</v>
      </c>
      <c r="N210" s="221" t="s">
        <v>39</v>
      </c>
      <c r="O210" s="222">
        <v>0.628</v>
      </c>
      <c r="P210" s="222">
        <f>O210*H210</f>
        <v>54.774160000000002</v>
      </c>
      <c r="Q210" s="222">
        <v>0.00085999999999999998</v>
      </c>
      <c r="R210" s="222">
        <f>Q210*H210</f>
        <v>0.075009199999999998</v>
      </c>
      <c r="S210" s="222">
        <v>0</v>
      </c>
      <c r="T210" s="22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24" t="s">
        <v>133</v>
      </c>
      <c r="AT210" s="224" t="s">
        <v>129</v>
      </c>
      <c r="AU210" s="224" t="s">
        <v>82</v>
      </c>
      <c r="AY210" s="16" t="s">
        <v>128</v>
      </c>
      <c r="BE210" s="225">
        <f>IF(N210="základní",J210,0)</f>
        <v>30875.880000000001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6" t="s">
        <v>82</v>
      </c>
      <c r="BK210" s="225">
        <f>ROUND(I210*H210,2)</f>
        <v>30875.880000000001</v>
      </c>
      <c r="BL210" s="16" t="s">
        <v>133</v>
      </c>
      <c r="BM210" s="224" t="s">
        <v>811</v>
      </c>
    </row>
    <row r="211" s="2" customFormat="1">
      <c r="A211" s="33"/>
      <c r="B211" s="34"/>
      <c r="C211" s="35"/>
      <c r="D211" s="226" t="s">
        <v>135</v>
      </c>
      <c r="E211" s="35"/>
      <c r="F211" s="227" t="s">
        <v>274</v>
      </c>
      <c r="G211" s="35"/>
      <c r="H211" s="35"/>
      <c r="I211" s="35"/>
      <c r="J211" s="35"/>
      <c r="K211" s="35"/>
      <c r="L211" s="36"/>
      <c r="M211" s="228"/>
      <c r="N211" s="229"/>
      <c r="O211" s="85"/>
      <c r="P211" s="85"/>
      <c r="Q211" s="85"/>
      <c r="R211" s="85"/>
      <c r="S211" s="85"/>
      <c r="T211" s="86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135</v>
      </c>
      <c r="AU211" s="16" t="s">
        <v>82</v>
      </c>
    </row>
    <row r="212" s="12" customFormat="1" ht="22.8" customHeight="1">
      <c r="A212" s="12"/>
      <c r="B212" s="200"/>
      <c r="C212" s="201"/>
      <c r="D212" s="202" t="s">
        <v>73</v>
      </c>
      <c r="E212" s="260" t="s">
        <v>133</v>
      </c>
      <c r="F212" s="260" t="s">
        <v>275</v>
      </c>
      <c r="G212" s="201"/>
      <c r="H212" s="201"/>
      <c r="I212" s="201"/>
      <c r="J212" s="261">
        <f>BK212</f>
        <v>268826.16000000003</v>
      </c>
      <c r="K212" s="201"/>
      <c r="L212" s="205"/>
      <c r="M212" s="206"/>
      <c r="N212" s="207"/>
      <c r="O212" s="207"/>
      <c r="P212" s="208">
        <f>SUM(P213:P226)</f>
        <v>341.52153800000002</v>
      </c>
      <c r="Q212" s="207"/>
      <c r="R212" s="208">
        <f>SUM(R213:R226)</f>
        <v>78.933765980000004</v>
      </c>
      <c r="S212" s="207"/>
      <c r="T212" s="209">
        <f>SUM(T213:T226)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82</v>
      </c>
      <c r="AT212" s="211" t="s">
        <v>73</v>
      </c>
      <c r="AU212" s="211" t="s">
        <v>82</v>
      </c>
      <c r="AY212" s="210" t="s">
        <v>128</v>
      </c>
      <c r="BK212" s="212">
        <f>SUM(BK213:BK226)</f>
        <v>268826.16000000003</v>
      </c>
    </row>
    <row r="213" s="2" customFormat="1" ht="16.5" customHeight="1">
      <c r="A213" s="33"/>
      <c r="B213" s="34"/>
      <c r="C213" s="213" t="s">
        <v>341</v>
      </c>
      <c r="D213" s="213" t="s">
        <v>129</v>
      </c>
      <c r="E213" s="214" t="s">
        <v>613</v>
      </c>
      <c r="F213" s="215" t="s">
        <v>614</v>
      </c>
      <c r="G213" s="216" t="s">
        <v>164</v>
      </c>
      <c r="H213" s="217">
        <v>0.39200000000000002</v>
      </c>
      <c r="I213" s="218">
        <v>2790</v>
      </c>
      <c r="J213" s="218">
        <f>ROUND(I213*H213,2)</f>
        <v>1093.6800000000001</v>
      </c>
      <c r="K213" s="219"/>
      <c r="L213" s="36"/>
      <c r="M213" s="220" t="s">
        <v>1</v>
      </c>
      <c r="N213" s="221" t="s">
        <v>39</v>
      </c>
      <c r="O213" s="222">
        <v>0.58399999999999996</v>
      </c>
      <c r="P213" s="222">
        <f>O213*H213</f>
        <v>0.22892799999999999</v>
      </c>
      <c r="Q213" s="222">
        <v>2.2563399999999998</v>
      </c>
      <c r="R213" s="222">
        <f>Q213*H213</f>
        <v>0.88448527999999993</v>
      </c>
      <c r="S213" s="222">
        <v>0</v>
      </c>
      <c r="T213" s="223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24" t="s">
        <v>175</v>
      </c>
      <c r="AT213" s="224" t="s">
        <v>129</v>
      </c>
      <c r="AU213" s="224" t="s">
        <v>84</v>
      </c>
      <c r="AY213" s="16" t="s">
        <v>128</v>
      </c>
      <c r="BE213" s="225">
        <f>IF(N213="základní",J213,0)</f>
        <v>1093.6800000000001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6" t="s">
        <v>82</v>
      </c>
      <c r="BK213" s="225">
        <f>ROUND(I213*H213,2)</f>
        <v>1093.6800000000001</v>
      </c>
      <c r="BL213" s="16" t="s">
        <v>175</v>
      </c>
      <c r="BM213" s="224" t="s">
        <v>812</v>
      </c>
    </row>
    <row r="214" s="2" customFormat="1">
      <c r="A214" s="33"/>
      <c r="B214" s="34"/>
      <c r="C214" s="35"/>
      <c r="D214" s="226" t="s">
        <v>135</v>
      </c>
      <c r="E214" s="35"/>
      <c r="F214" s="227" t="s">
        <v>616</v>
      </c>
      <c r="G214" s="35"/>
      <c r="H214" s="35"/>
      <c r="I214" s="35"/>
      <c r="J214" s="35"/>
      <c r="K214" s="35"/>
      <c r="L214" s="36"/>
      <c r="M214" s="228"/>
      <c r="N214" s="229"/>
      <c r="O214" s="85"/>
      <c r="P214" s="85"/>
      <c r="Q214" s="85"/>
      <c r="R214" s="85"/>
      <c r="S214" s="85"/>
      <c r="T214" s="86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135</v>
      </c>
      <c r="AU214" s="16" t="s">
        <v>84</v>
      </c>
    </row>
    <row r="215" s="2" customFormat="1" ht="16.5" customHeight="1">
      <c r="A215" s="33"/>
      <c r="B215" s="34"/>
      <c r="C215" s="213" t="s">
        <v>346</v>
      </c>
      <c r="D215" s="213" t="s">
        <v>129</v>
      </c>
      <c r="E215" s="214" t="s">
        <v>277</v>
      </c>
      <c r="F215" s="215" t="s">
        <v>278</v>
      </c>
      <c r="G215" s="216" t="s">
        <v>164</v>
      </c>
      <c r="H215" s="217">
        <v>8.1600000000000001</v>
      </c>
      <c r="I215" s="218">
        <v>3370</v>
      </c>
      <c r="J215" s="218">
        <f>ROUND(I215*H215,2)</f>
        <v>27499.200000000001</v>
      </c>
      <c r="K215" s="219"/>
      <c r="L215" s="36"/>
      <c r="M215" s="220" t="s">
        <v>1</v>
      </c>
      <c r="N215" s="221" t="s">
        <v>39</v>
      </c>
      <c r="O215" s="222">
        <v>0.58399999999999996</v>
      </c>
      <c r="P215" s="222">
        <f>O215*H215</f>
        <v>4.7654399999999999</v>
      </c>
      <c r="Q215" s="222">
        <v>2.45329</v>
      </c>
      <c r="R215" s="222">
        <f>Q215*H215</f>
        <v>20.018846400000001</v>
      </c>
      <c r="S215" s="222">
        <v>0</v>
      </c>
      <c r="T215" s="223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24" t="s">
        <v>175</v>
      </c>
      <c r="AT215" s="224" t="s">
        <v>129</v>
      </c>
      <c r="AU215" s="224" t="s">
        <v>84</v>
      </c>
      <c r="AY215" s="16" t="s">
        <v>128</v>
      </c>
      <c r="BE215" s="225">
        <f>IF(N215="základní",J215,0)</f>
        <v>27499.200000000001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82</v>
      </c>
      <c r="BK215" s="225">
        <f>ROUND(I215*H215,2)</f>
        <v>27499.200000000001</v>
      </c>
      <c r="BL215" s="16" t="s">
        <v>175</v>
      </c>
      <c r="BM215" s="224" t="s">
        <v>813</v>
      </c>
    </row>
    <row r="216" s="2" customFormat="1">
      <c r="A216" s="33"/>
      <c r="B216" s="34"/>
      <c r="C216" s="35"/>
      <c r="D216" s="226" t="s">
        <v>135</v>
      </c>
      <c r="E216" s="35"/>
      <c r="F216" s="227" t="s">
        <v>280</v>
      </c>
      <c r="G216" s="35"/>
      <c r="H216" s="35"/>
      <c r="I216" s="35"/>
      <c r="J216" s="35"/>
      <c r="K216" s="35"/>
      <c r="L216" s="36"/>
      <c r="M216" s="228"/>
      <c r="N216" s="229"/>
      <c r="O216" s="85"/>
      <c r="P216" s="85"/>
      <c r="Q216" s="85"/>
      <c r="R216" s="85"/>
      <c r="S216" s="85"/>
      <c r="T216" s="86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135</v>
      </c>
      <c r="AU216" s="16" t="s">
        <v>84</v>
      </c>
    </row>
    <row r="217" s="2" customFormat="1" ht="21.75" customHeight="1">
      <c r="A217" s="33"/>
      <c r="B217" s="34"/>
      <c r="C217" s="213" t="s">
        <v>351</v>
      </c>
      <c r="D217" s="213" t="s">
        <v>129</v>
      </c>
      <c r="E217" s="214" t="s">
        <v>282</v>
      </c>
      <c r="F217" s="215" t="s">
        <v>283</v>
      </c>
      <c r="G217" s="216" t="s">
        <v>214</v>
      </c>
      <c r="H217" s="217">
        <v>0.19</v>
      </c>
      <c r="I217" s="218">
        <v>29700</v>
      </c>
      <c r="J217" s="218">
        <f>ROUND(I217*H217,2)</f>
        <v>5643</v>
      </c>
      <c r="K217" s="219"/>
      <c r="L217" s="36"/>
      <c r="M217" s="220" t="s">
        <v>1</v>
      </c>
      <c r="N217" s="221" t="s">
        <v>39</v>
      </c>
      <c r="O217" s="222">
        <v>15.231</v>
      </c>
      <c r="P217" s="222">
        <f>O217*H217</f>
        <v>2.8938899999999999</v>
      </c>
      <c r="Q217" s="222">
        <v>1.06277</v>
      </c>
      <c r="R217" s="222">
        <f>Q217*H217</f>
        <v>0.2019263</v>
      </c>
      <c r="S217" s="222">
        <v>0</v>
      </c>
      <c r="T217" s="223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4" t="s">
        <v>175</v>
      </c>
      <c r="AT217" s="224" t="s">
        <v>129</v>
      </c>
      <c r="AU217" s="224" t="s">
        <v>84</v>
      </c>
      <c r="AY217" s="16" t="s">
        <v>128</v>
      </c>
      <c r="BE217" s="225">
        <f>IF(N217="základní",J217,0)</f>
        <v>5643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6" t="s">
        <v>82</v>
      </c>
      <c r="BK217" s="225">
        <f>ROUND(I217*H217,2)</f>
        <v>5643</v>
      </c>
      <c r="BL217" s="16" t="s">
        <v>175</v>
      </c>
      <c r="BM217" s="224" t="s">
        <v>814</v>
      </c>
    </row>
    <row r="218" s="2" customFormat="1">
      <c r="A218" s="33"/>
      <c r="B218" s="34"/>
      <c r="C218" s="35"/>
      <c r="D218" s="226" t="s">
        <v>135</v>
      </c>
      <c r="E218" s="35"/>
      <c r="F218" s="227" t="s">
        <v>285</v>
      </c>
      <c r="G218" s="35"/>
      <c r="H218" s="35"/>
      <c r="I218" s="35"/>
      <c r="J218" s="35"/>
      <c r="K218" s="35"/>
      <c r="L218" s="36"/>
      <c r="M218" s="228"/>
      <c r="N218" s="229"/>
      <c r="O218" s="85"/>
      <c r="P218" s="85"/>
      <c r="Q218" s="85"/>
      <c r="R218" s="85"/>
      <c r="S218" s="85"/>
      <c r="T218" s="86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135</v>
      </c>
      <c r="AU218" s="16" t="s">
        <v>84</v>
      </c>
    </row>
    <row r="219" s="2" customFormat="1" ht="21.75" customHeight="1">
      <c r="A219" s="33"/>
      <c r="B219" s="34"/>
      <c r="C219" s="213" t="s">
        <v>356</v>
      </c>
      <c r="D219" s="213" t="s">
        <v>129</v>
      </c>
      <c r="E219" s="214" t="s">
        <v>706</v>
      </c>
      <c r="F219" s="215" t="s">
        <v>707</v>
      </c>
      <c r="G219" s="216" t="s">
        <v>153</v>
      </c>
      <c r="H219" s="217">
        <v>15.32</v>
      </c>
      <c r="I219" s="218">
        <v>328</v>
      </c>
      <c r="J219" s="218">
        <f>ROUND(I219*H219,2)</f>
        <v>5024.96</v>
      </c>
      <c r="K219" s="219"/>
      <c r="L219" s="36"/>
      <c r="M219" s="220" t="s">
        <v>1</v>
      </c>
      <c r="N219" s="221" t="s">
        <v>39</v>
      </c>
      <c r="O219" s="222">
        <v>0.16600000000000001</v>
      </c>
      <c r="P219" s="222">
        <f>O219*H219</f>
        <v>2.54312</v>
      </c>
      <c r="Q219" s="222">
        <v>0.22797999999999999</v>
      </c>
      <c r="R219" s="222">
        <f>Q219*H219</f>
        <v>3.4926535999999997</v>
      </c>
      <c r="S219" s="222">
        <v>0</v>
      </c>
      <c r="T219" s="22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4" t="s">
        <v>175</v>
      </c>
      <c r="AT219" s="224" t="s">
        <v>129</v>
      </c>
      <c r="AU219" s="224" t="s">
        <v>84</v>
      </c>
      <c r="AY219" s="16" t="s">
        <v>128</v>
      </c>
      <c r="BE219" s="225">
        <f>IF(N219="základní",J219,0)</f>
        <v>5024.96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82</v>
      </c>
      <c r="BK219" s="225">
        <f>ROUND(I219*H219,2)</f>
        <v>5024.96</v>
      </c>
      <c r="BL219" s="16" t="s">
        <v>175</v>
      </c>
      <c r="BM219" s="224" t="s">
        <v>815</v>
      </c>
    </row>
    <row r="220" s="2" customFormat="1">
      <c r="A220" s="33"/>
      <c r="B220" s="34"/>
      <c r="C220" s="35"/>
      <c r="D220" s="226" t="s">
        <v>135</v>
      </c>
      <c r="E220" s="35"/>
      <c r="F220" s="227" t="s">
        <v>709</v>
      </c>
      <c r="G220" s="35"/>
      <c r="H220" s="35"/>
      <c r="I220" s="35"/>
      <c r="J220" s="35"/>
      <c r="K220" s="35"/>
      <c r="L220" s="36"/>
      <c r="M220" s="228"/>
      <c r="N220" s="229"/>
      <c r="O220" s="85"/>
      <c r="P220" s="85"/>
      <c r="Q220" s="85"/>
      <c r="R220" s="85"/>
      <c r="S220" s="85"/>
      <c r="T220" s="86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135</v>
      </c>
      <c r="AU220" s="16" t="s">
        <v>84</v>
      </c>
    </row>
    <row r="221" s="2" customFormat="1" ht="33" customHeight="1">
      <c r="A221" s="33"/>
      <c r="B221" s="34"/>
      <c r="C221" s="213" t="s">
        <v>361</v>
      </c>
      <c r="D221" s="213" t="s">
        <v>129</v>
      </c>
      <c r="E221" s="214" t="s">
        <v>712</v>
      </c>
      <c r="F221" s="215" t="s">
        <v>713</v>
      </c>
      <c r="G221" s="216" t="s">
        <v>153</v>
      </c>
      <c r="H221" s="217">
        <v>15.32</v>
      </c>
      <c r="I221" s="218">
        <v>1180</v>
      </c>
      <c r="J221" s="218">
        <f>ROUND(I221*H221,2)</f>
        <v>18077.599999999999</v>
      </c>
      <c r="K221" s="219"/>
      <c r="L221" s="36"/>
      <c r="M221" s="220" t="s">
        <v>1</v>
      </c>
      <c r="N221" s="221" t="s">
        <v>39</v>
      </c>
      <c r="O221" s="222">
        <v>1.6379999999999999</v>
      </c>
      <c r="P221" s="222">
        <f>O221*H221</f>
        <v>25.094159999999999</v>
      </c>
      <c r="Q221" s="222">
        <v>0.40242</v>
      </c>
      <c r="R221" s="222">
        <f>Q221*H221</f>
        <v>6.1650744</v>
      </c>
      <c r="S221" s="222">
        <v>0</v>
      </c>
      <c r="T221" s="22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24" t="s">
        <v>175</v>
      </c>
      <c r="AT221" s="224" t="s">
        <v>129</v>
      </c>
      <c r="AU221" s="224" t="s">
        <v>84</v>
      </c>
      <c r="AY221" s="16" t="s">
        <v>128</v>
      </c>
      <c r="BE221" s="225">
        <f>IF(N221="základní",J221,0)</f>
        <v>18077.599999999999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82</v>
      </c>
      <c r="BK221" s="225">
        <f>ROUND(I221*H221,2)</f>
        <v>18077.599999999999</v>
      </c>
      <c r="BL221" s="16" t="s">
        <v>175</v>
      </c>
      <c r="BM221" s="224" t="s">
        <v>816</v>
      </c>
    </row>
    <row r="222" s="2" customFormat="1">
      <c r="A222" s="33"/>
      <c r="B222" s="34"/>
      <c r="C222" s="35"/>
      <c r="D222" s="226" t="s">
        <v>135</v>
      </c>
      <c r="E222" s="35"/>
      <c r="F222" s="227" t="s">
        <v>715</v>
      </c>
      <c r="G222" s="35"/>
      <c r="H222" s="35"/>
      <c r="I222" s="35"/>
      <c r="J222" s="35"/>
      <c r="K222" s="35"/>
      <c r="L222" s="36"/>
      <c r="M222" s="228"/>
      <c r="N222" s="229"/>
      <c r="O222" s="85"/>
      <c r="P222" s="85"/>
      <c r="Q222" s="85"/>
      <c r="R222" s="85"/>
      <c r="S222" s="85"/>
      <c r="T222" s="86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135</v>
      </c>
      <c r="AU222" s="16" t="s">
        <v>84</v>
      </c>
    </row>
    <row r="223" s="2" customFormat="1" ht="33" customHeight="1">
      <c r="A223" s="33"/>
      <c r="B223" s="34"/>
      <c r="C223" s="213" t="s">
        <v>366</v>
      </c>
      <c r="D223" s="213" t="s">
        <v>129</v>
      </c>
      <c r="E223" s="214" t="s">
        <v>301</v>
      </c>
      <c r="F223" s="215" t="s">
        <v>302</v>
      </c>
      <c r="G223" s="216" t="s">
        <v>132</v>
      </c>
      <c r="H223" s="217">
        <v>674</v>
      </c>
      <c r="I223" s="218">
        <v>145</v>
      </c>
      <c r="J223" s="218">
        <f>ROUND(I223*H223,2)</f>
        <v>97730</v>
      </c>
      <c r="K223" s="219"/>
      <c r="L223" s="36"/>
      <c r="M223" s="220" t="s">
        <v>1</v>
      </c>
      <c r="N223" s="221" t="s">
        <v>39</v>
      </c>
      <c r="O223" s="222">
        <v>0.45400000000000001</v>
      </c>
      <c r="P223" s="222">
        <f>O223*H223</f>
        <v>305.99600000000004</v>
      </c>
      <c r="Q223" s="222">
        <v>0.00577</v>
      </c>
      <c r="R223" s="222">
        <f>Q223*H223</f>
        <v>3.8889800000000001</v>
      </c>
      <c r="S223" s="222">
        <v>0</v>
      </c>
      <c r="T223" s="223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24" t="s">
        <v>133</v>
      </c>
      <c r="AT223" s="224" t="s">
        <v>129</v>
      </c>
      <c r="AU223" s="224" t="s">
        <v>84</v>
      </c>
      <c r="AY223" s="16" t="s">
        <v>128</v>
      </c>
      <c r="BE223" s="225">
        <f>IF(N223="základní",J223,0)</f>
        <v>97730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6" t="s">
        <v>82</v>
      </c>
      <c r="BK223" s="225">
        <f>ROUND(I223*H223,2)</f>
        <v>97730</v>
      </c>
      <c r="BL223" s="16" t="s">
        <v>133</v>
      </c>
      <c r="BM223" s="224" t="s">
        <v>817</v>
      </c>
    </row>
    <row r="224" s="2" customFormat="1">
      <c r="A224" s="33"/>
      <c r="B224" s="34"/>
      <c r="C224" s="35"/>
      <c r="D224" s="226" t="s">
        <v>135</v>
      </c>
      <c r="E224" s="35"/>
      <c r="F224" s="227" t="s">
        <v>304</v>
      </c>
      <c r="G224" s="35"/>
      <c r="H224" s="35"/>
      <c r="I224" s="35"/>
      <c r="J224" s="35"/>
      <c r="K224" s="35"/>
      <c r="L224" s="36"/>
      <c r="M224" s="228"/>
      <c r="N224" s="229"/>
      <c r="O224" s="85"/>
      <c r="P224" s="85"/>
      <c r="Q224" s="85"/>
      <c r="R224" s="85"/>
      <c r="S224" s="85"/>
      <c r="T224" s="86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135</v>
      </c>
      <c r="AU224" s="16" t="s">
        <v>84</v>
      </c>
    </row>
    <row r="225" s="2" customFormat="1" ht="16.5" customHeight="1">
      <c r="A225" s="33"/>
      <c r="B225" s="34"/>
      <c r="C225" s="240" t="s">
        <v>372</v>
      </c>
      <c r="D225" s="240" t="s">
        <v>234</v>
      </c>
      <c r="E225" s="241" t="s">
        <v>818</v>
      </c>
      <c r="F225" s="242" t="s">
        <v>819</v>
      </c>
      <c r="G225" s="243" t="s">
        <v>132</v>
      </c>
      <c r="H225" s="244">
        <v>674</v>
      </c>
      <c r="I225" s="245">
        <v>168.78</v>
      </c>
      <c r="J225" s="245">
        <f>ROUND(I225*H225,2)</f>
        <v>113757.72</v>
      </c>
      <c r="K225" s="246"/>
      <c r="L225" s="247"/>
      <c r="M225" s="248" t="s">
        <v>1</v>
      </c>
      <c r="N225" s="249" t="s">
        <v>39</v>
      </c>
      <c r="O225" s="222">
        <v>0</v>
      </c>
      <c r="P225" s="222">
        <f>O225*H225</f>
        <v>0</v>
      </c>
      <c r="Q225" s="222">
        <v>0.065699999999999995</v>
      </c>
      <c r="R225" s="222">
        <f>Q225*H225</f>
        <v>44.281799999999997</v>
      </c>
      <c r="S225" s="222">
        <v>0</v>
      </c>
      <c r="T225" s="223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24" t="s">
        <v>167</v>
      </c>
      <c r="AT225" s="224" t="s">
        <v>234</v>
      </c>
      <c r="AU225" s="224" t="s">
        <v>84</v>
      </c>
      <c r="AY225" s="16" t="s">
        <v>128</v>
      </c>
      <c r="BE225" s="225">
        <f>IF(N225="základní",J225,0)</f>
        <v>113757.72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6" t="s">
        <v>82</v>
      </c>
      <c r="BK225" s="225">
        <f>ROUND(I225*H225,2)</f>
        <v>113757.72</v>
      </c>
      <c r="BL225" s="16" t="s">
        <v>133</v>
      </c>
      <c r="BM225" s="224" t="s">
        <v>820</v>
      </c>
    </row>
    <row r="226" s="2" customFormat="1">
      <c r="A226" s="33"/>
      <c r="B226" s="34"/>
      <c r="C226" s="35"/>
      <c r="D226" s="226" t="s">
        <v>135</v>
      </c>
      <c r="E226" s="35"/>
      <c r="F226" s="227" t="s">
        <v>819</v>
      </c>
      <c r="G226" s="35"/>
      <c r="H226" s="35"/>
      <c r="I226" s="35"/>
      <c r="J226" s="35"/>
      <c r="K226" s="35"/>
      <c r="L226" s="36"/>
      <c r="M226" s="228"/>
      <c r="N226" s="229"/>
      <c r="O226" s="85"/>
      <c r="P226" s="85"/>
      <c r="Q226" s="85"/>
      <c r="R226" s="85"/>
      <c r="S226" s="85"/>
      <c r="T226" s="86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135</v>
      </c>
      <c r="AU226" s="16" t="s">
        <v>84</v>
      </c>
    </row>
    <row r="227" s="12" customFormat="1" ht="25.92" customHeight="1">
      <c r="A227" s="12"/>
      <c r="B227" s="200"/>
      <c r="C227" s="201"/>
      <c r="D227" s="202" t="s">
        <v>73</v>
      </c>
      <c r="E227" s="203" t="s">
        <v>150</v>
      </c>
      <c r="F227" s="203" t="s">
        <v>310</v>
      </c>
      <c r="G227" s="201"/>
      <c r="H227" s="201"/>
      <c r="I227" s="201"/>
      <c r="J227" s="204">
        <f>BK227</f>
        <v>7915321.1999999993</v>
      </c>
      <c r="K227" s="201"/>
      <c r="L227" s="205"/>
      <c r="M227" s="206"/>
      <c r="N227" s="207"/>
      <c r="O227" s="207"/>
      <c r="P227" s="208">
        <f>SUM(P228:P266)</f>
        <v>1726.0049400000005</v>
      </c>
      <c r="Q227" s="207"/>
      <c r="R227" s="208">
        <f>SUM(R228:R266)</f>
        <v>6594.3470261000011</v>
      </c>
      <c r="S227" s="207"/>
      <c r="T227" s="209">
        <f>SUM(T228:T266)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0" t="s">
        <v>82</v>
      </c>
      <c r="AT227" s="211" t="s">
        <v>73</v>
      </c>
      <c r="AU227" s="211" t="s">
        <v>74</v>
      </c>
      <c r="AY227" s="210" t="s">
        <v>128</v>
      </c>
      <c r="BK227" s="212">
        <f>SUM(BK228:BK266)</f>
        <v>7915321.1999999993</v>
      </c>
    </row>
    <row r="228" s="2" customFormat="1" ht="16.5" customHeight="1">
      <c r="A228" s="33"/>
      <c r="B228" s="34"/>
      <c r="C228" s="213" t="s">
        <v>377</v>
      </c>
      <c r="D228" s="213" t="s">
        <v>129</v>
      </c>
      <c r="E228" s="214" t="s">
        <v>312</v>
      </c>
      <c r="F228" s="215" t="s">
        <v>313</v>
      </c>
      <c r="G228" s="216" t="s">
        <v>153</v>
      </c>
      <c r="H228" s="217">
        <v>6100.2600000000002</v>
      </c>
      <c r="I228" s="218">
        <v>226</v>
      </c>
      <c r="J228" s="218">
        <f>ROUND(I228*H228,2)</f>
        <v>1378658.76</v>
      </c>
      <c r="K228" s="219"/>
      <c r="L228" s="36"/>
      <c r="M228" s="220" t="s">
        <v>1</v>
      </c>
      <c r="N228" s="221" t="s">
        <v>39</v>
      </c>
      <c r="O228" s="222">
        <v>0.055</v>
      </c>
      <c r="P228" s="222">
        <f>O228*H228</f>
        <v>335.51429999999999</v>
      </c>
      <c r="Q228" s="222">
        <v>0.4153</v>
      </c>
      <c r="R228" s="222">
        <f>Q228*H228</f>
        <v>2533.4379779999999</v>
      </c>
      <c r="S228" s="222">
        <v>0</v>
      </c>
      <c r="T228" s="22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24" t="s">
        <v>133</v>
      </c>
      <c r="AT228" s="224" t="s">
        <v>129</v>
      </c>
      <c r="AU228" s="224" t="s">
        <v>82</v>
      </c>
      <c r="AY228" s="16" t="s">
        <v>128</v>
      </c>
      <c r="BE228" s="225">
        <f>IF(N228="základní",J228,0)</f>
        <v>1378658.76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6" t="s">
        <v>82</v>
      </c>
      <c r="BK228" s="225">
        <f>ROUND(I228*H228,2)</f>
        <v>1378658.76</v>
      </c>
      <c r="BL228" s="16" t="s">
        <v>133</v>
      </c>
      <c r="BM228" s="224" t="s">
        <v>821</v>
      </c>
    </row>
    <row r="229" s="2" customFormat="1">
      <c r="A229" s="33"/>
      <c r="B229" s="34"/>
      <c r="C229" s="35"/>
      <c r="D229" s="226" t="s">
        <v>135</v>
      </c>
      <c r="E229" s="35"/>
      <c r="F229" s="227" t="s">
        <v>315</v>
      </c>
      <c r="G229" s="35"/>
      <c r="H229" s="35"/>
      <c r="I229" s="35"/>
      <c r="J229" s="35"/>
      <c r="K229" s="35"/>
      <c r="L229" s="36"/>
      <c r="M229" s="228"/>
      <c r="N229" s="229"/>
      <c r="O229" s="85"/>
      <c r="P229" s="85"/>
      <c r="Q229" s="85"/>
      <c r="R229" s="85"/>
      <c r="S229" s="85"/>
      <c r="T229" s="86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135</v>
      </c>
      <c r="AU229" s="16" t="s">
        <v>82</v>
      </c>
    </row>
    <row r="230" s="2" customFormat="1" ht="33" customHeight="1">
      <c r="A230" s="33"/>
      <c r="B230" s="34"/>
      <c r="C230" s="213" t="s">
        <v>382</v>
      </c>
      <c r="D230" s="213" t="s">
        <v>129</v>
      </c>
      <c r="E230" s="214" t="s">
        <v>317</v>
      </c>
      <c r="F230" s="215" t="s">
        <v>318</v>
      </c>
      <c r="G230" s="216" t="s">
        <v>153</v>
      </c>
      <c r="H230" s="217">
        <v>5741.2200000000003</v>
      </c>
      <c r="I230" s="218">
        <v>246</v>
      </c>
      <c r="J230" s="218">
        <f>ROUND(I230*H230,2)</f>
        <v>1412340.1200000001</v>
      </c>
      <c r="K230" s="219"/>
      <c r="L230" s="36"/>
      <c r="M230" s="220" t="s">
        <v>1</v>
      </c>
      <c r="N230" s="221" t="s">
        <v>39</v>
      </c>
      <c r="O230" s="222">
        <v>0.012999999999999999</v>
      </c>
      <c r="P230" s="222">
        <f>O230*H230</f>
        <v>74.635859999999994</v>
      </c>
      <c r="Q230" s="222">
        <v>0.10373</v>
      </c>
      <c r="R230" s="222">
        <f>Q230*H230</f>
        <v>595.5367506</v>
      </c>
      <c r="S230" s="222">
        <v>0</v>
      </c>
      <c r="T230" s="223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24" t="s">
        <v>133</v>
      </c>
      <c r="AT230" s="224" t="s">
        <v>129</v>
      </c>
      <c r="AU230" s="224" t="s">
        <v>82</v>
      </c>
      <c r="AY230" s="16" t="s">
        <v>128</v>
      </c>
      <c r="BE230" s="225">
        <f>IF(N230="základní",J230,0)</f>
        <v>1412340.1200000001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82</v>
      </c>
      <c r="BK230" s="225">
        <f>ROUND(I230*H230,2)</f>
        <v>1412340.1200000001</v>
      </c>
      <c r="BL230" s="16" t="s">
        <v>133</v>
      </c>
      <c r="BM230" s="224" t="s">
        <v>822</v>
      </c>
    </row>
    <row r="231" s="2" customFormat="1">
      <c r="A231" s="33"/>
      <c r="B231" s="34"/>
      <c r="C231" s="35"/>
      <c r="D231" s="226" t="s">
        <v>135</v>
      </c>
      <c r="E231" s="35"/>
      <c r="F231" s="227" t="s">
        <v>320</v>
      </c>
      <c r="G231" s="35"/>
      <c r="H231" s="35"/>
      <c r="I231" s="35"/>
      <c r="J231" s="35"/>
      <c r="K231" s="35"/>
      <c r="L231" s="36"/>
      <c r="M231" s="228"/>
      <c r="N231" s="229"/>
      <c r="O231" s="85"/>
      <c r="P231" s="85"/>
      <c r="Q231" s="85"/>
      <c r="R231" s="85"/>
      <c r="S231" s="85"/>
      <c r="T231" s="86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135</v>
      </c>
      <c r="AU231" s="16" t="s">
        <v>82</v>
      </c>
    </row>
    <row r="232" s="2" customFormat="1" ht="21.75" customHeight="1">
      <c r="A232" s="33"/>
      <c r="B232" s="34"/>
      <c r="C232" s="213" t="s">
        <v>387</v>
      </c>
      <c r="D232" s="213" t="s">
        <v>129</v>
      </c>
      <c r="E232" s="214" t="s">
        <v>322</v>
      </c>
      <c r="F232" s="215" t="s">
        <v>323</v>
      </c>
      <c r="G232" s="216" t="s">
        <v>153</v>
      </c>
      <c r="H232" s="217">
        <v>6089.1400000000003</v>
      </c>
      <c r="I232" s="218">
        <v>15.300000000000001</v>
      </c>
      <c r="J232" s="218">
        <f>ROUND(I232*H232,2)</f>
        <v>93163.839999999997</v>
      </c>
      <c r="K232" s="219"/>
      <c r="L232" s="36"/>
      <c r="M232" s="220" t="s">
        <v>1</v>
      </c>
      <c r="N232" s="221" t="s">
        <v>39</v>
      </c>
      <c r="O232" s="222">
        <v>0.002</v>
      </c>
      <c r="P232" s="222">
        <f>O232*H232</f>
        <v>12.178280000000001</v>
      </c>
      <c r="Q232" s="222">
        <v>0.00071000000000000002</v>
      </c>
      <c r="R232" s="222">
        <f>Q232*H232</f>
        <v>4.3232894000000002</v>
      </c>
      <c r="S232" s="222">
        <v>0</v>
      </c>
      <c r="T232" s="223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24" t="s">
        <v>133</v>
      </c>
      <c r="AT232" s="224" t="s">
        <v>129</v>
      </c>
      <c r="AU232" s="224" t="s">
        <v>82</v>
      </c>
      <c r="AY232" s="16" t="s">
        <v>128</v>
      </c>
      <c r="BE232" s="225">
        <f>IF(N232="základní",J232,0)</f>
        <v>93163.839999999997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6" t="s">
        <v>82</v>
      </c>
      <c r="BK232" s="225">
        <f>ROUND(I232*H232,2)</f>
        <v>93163.839999999997</v>
      </c>
      <c r="BL232" s="16" t="s">
        <v>133</v>
      </c>
      <c r="BM232" s="224" t="s">
        <v>823</v>
      </c>
    </row>
    <row r="233" s="2" customFormat="1">
      <c r="A233" s="33"/>
      <c r="B233" s="34"/>
      <c r="C233" s="35"/>
      <c r="D233" s="226" t="s">
        <v>135</v>
      </c>
      <c r="E233" s="35"/>
      <c r="F233" s="227" t="s">
        <v>325</v>
      </c>
      <c r="G233" s="35"/>
      <c r="H233" s="35"/>
      <c r="I233" s="35"/>
      <c r="J233" s="35"/>
      <c r="K233" s="35"/>
      <c r="L233" s="36"/>
      <c r="M233" s="228"/>
      <c r="N233" s="229"/>
      <c r="O233" s="85"/>
      <c r="P233" s="85"/>
      <c r="Q233" s="85"/>
      <c r="R233" s="85"/>
      <c r="S233" s="85"/>
      <c r="T233" s="86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135</v>
      </c>
      <c r="AU233" s="16" t="s">
        <v>82</v>
      </c>
    </row>
    <row r="234" s="2" customFormat="1" ht="33" customHeight="1">
      <c r="A234" s="33"/>
      <c r="B234" s="34"/>
      <c r="C234" s="213" t="s">
        <v>392</v>
      </c>
      <c r="D234" s="213" t="s">
        <v>129</v>
      </c>
      <c r="E234" s="214" t="s">
        <v>327</v>
      </c>
      <c r="F234" s="215" t="s">
        <v>328</v>
      </c>
      <c r="G234" s="216" t="s">
        <v>153</v>
      </c>
      <c r="H234" s="217">
        <v>6089.1400000000003</v>
      </c>
      <c r="I234" s="218">
        <v>393</v>
      </c>
      <c r="J234" s="218">
        <f>ROUND(I234*H234,2)</f>
        <v>2393032.02</v>
      </c>
      <c r="K234" s="219"/>
      <c r="L234" s="36"/>
      <c r="M234" s="220" t="s">
        <v>1</v>
      </c>
      <c r="N234" s="221" t="s">
        <v>39</v>
      </c>
      <c r="O234" s="222">
        <v>0.025000000000000001</v>
      </c>
      <c r="P234" s="222">
        <f>O234*H234</f>
        <v>152.22850000000003</v>
      </c>
      <c r="Q234" s="222">
        <v>0.18462999999999999</v>
      </c>
      <c r="R234" s="222">
        <f>Q234*H234</f>
        <v>1124.2379182</v>
      </c>
      <c r="S234" s="222">
        <v>0</v>
      </c>
      <c r="T234" s="223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24" t="s">
        <v>175</v>
      </c>
      <c r="AT234" s="224" t="s">
        <v>129</v>
      </c>
      <c r="AU234" s="224" t="s">
        <v>82</v>
      </c>
      <c r="AY234" s="16" t="s">
        <v>128</v>
      </c>
      <c r="BE234" s="225">
        <f>IF(N234="základní",J234,0)</f>
        <v>2393032.02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6" t="s">
        <v>82</v>
      </c>
      <c r="BK234" s="225">
        <f>ROUND(I234*H234,2)</f>
        <v>2393032.02</v>
      </c>
      <c r="BL234" s="16" t="s">
        <v>175</v>
      </c>
      <c r="BM234" s="224" t="s">
        <v>824</v>
      </c>
    </row>
    <row r="235" s="2" customFormat="1">
      <c r="A235" s="33"/>
      <c r="B235" s="34"/>
      <c r="C235" s="35"/>
      <c r="D235" s="226" t="s">
        <v>135</v>
      </c>
      <c r="E235" s="35"/>
      <c r="F235" s="227" t="s">
        <v>330</v>
      </c>
      <c r="G235" s="35"/>
      <c r="H235" s="35"/>
      <c r="I235" s="35"/>
      <c r="J235" s="35"/>
      <c r="K235" s="35"/>
      <c r="L235" s="36"/>
      <c r="M235" s="228"/>
      <c r="N235" s="229"/>
      <c r="O235" s="85"/>
      <c r="P235" s="85"/>
      <c r="Q235" s="85"/>
      <c r="R235" s="85"/>
      <c r="S235" s="85"/>
      <c r="T235" s="86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135</v>
      </c>
      <c r="AU235" s="16" t="s">
        <v>82</v>
      </c>
    </row>
    <row r="236" s="2" customFormat="1" ht="16.5" customHeight="1">
      <c r="A236" s="33"/>
      <c r="B236" s="34"/>
      <c r="C236" s="213" t="s">
        <v>396</v>
      </c>
      <c r="D236" s="213" t="s">
        <v>129</v>
      </c>
      <c r="E236" s="214" t="s">
        <v>332</v>
      </c>
      <c r="F236" s="215" t="s">
        <v>333</v>
      </c>
      <c r="G236" s="216" t="s">
        <v>153</v>
      </c>
      <c r="H236" s="217">
        <v>6100.2600000000002</v>
      </c>
      <c r="I236" s="218">
        <v>162</v>
      </c>
      <c r="J236" s="218">
        <f>ROUND(I236*H236,2)</f>
        <v>988242.12</v>
      </c>
      <c r="K236" s="219"/>
      <c r="L236" s="36"/>
      <c r="M236" s="220" t="s">
        <v>1</v>
      </c>
      <c r="N236" s="221" t="s">
        <v>39</v>
      </c>
      <c r="O236" s="222">
        <v>0.025999999999999999</v>
      </c>
      <c r="P236" s="222">
        <f>O236*H236</f>
        <v>158.60676000000001</v>
      </c>
      <c r="Q236" s="222">
        <v>0.34499999999999997</v>
      </c>
      <c r="R236" s="222">
        <f>Q236*H236</f>
        <v>2104.5897</v>
      </c>
      <c r="S236" s="222">
        <v>0</v>
      </c>
      <c r="T236" s="223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24" t="s">
        <v>175</v>
      </c>
      <c r="AT236" s="224" t="s">
        <v>129</v>
      </c>
      <c r="AU236" s="224" t="s">
        <v>82</v>
      </c>
      <c r="AY236" s="16" t="s">
        <v>128</v>
      </c>
      <c r="BE236" s="225">
        <f>IF(N236="základní",J236,0)</f>
        <v>988242.12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6" t="s">
        <v>82</v>
      </c>
      <c r="BK236" s="225">
        <f>ROUND(I236*H236,2)</f>
        <v>988242.12</v>
      </c>
      <c r="BL236" s="16" t="s">
        <v>175</v>
      </c>
      <c r="BM236" s="224" t="s">
        <v>825</v>
      </c>
    </row>
    <row r="237" s="2" customFormat="1">
      <c r="A237" s="33"/>
      <c r="B237" s="34"/>
      <c r="C237" s="35"/>
      <c r="D237" s="226" t="s">
        <v>135</v>
      </c>
      <c r="E237" s="35"/>
      <c r="F237" s="227" t="s">
        <v>335</v>
      </c>
      <c r="G237" s="35"/>
      <c r="H237" s="35"/>
      <c r="I237" s="35"/>
      <c r="J237" s="35"/>
      <c r="K237" s="35"/>
      <c r="L237" s="36"/>
      <c r="M237" s="228"/>
      <c r="N237" s="229"/>
      <c r="O237" s="85"/>
      <c r="P237" s="85"/>
      <c r="Q237" s="85"/>
      <c r="R237" s="85"/>
      <c r="S237" s="85"/>
      <c r="T237" s="86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135</v>
      </c>
      <c r="AU237" s="16" t="s">
        <v>82</v>
      </c>
    </row>
    <row r="238" s="2" customFormat="1" ht="33" customHeight="1">
      <c r="A238" s="33"/>
      <c r="B238" s="34"/>
      <c r="C238" s="213" t="s">
        <v>400</v>
      </c>
      <c r="D238" s="213" t="s">
        <v>129</v>
      </c>
      <c r="E238" s="214" t="s">
        <v>337</v>
      </c>
      <c r="F238" s="215" t="s">
        <v>338</v>
      </c>
      <c r="G238" s="216" t="s">
        <v>153</v>
      </c>
      <c r="H238" s="217">
        <v>6100.2600000000002</v>
      </c>
      <c r="I238" s="218">
        <v>37.100000000000001</v>
      </c>
      <c r="J238" s="218">
        <f>ROUND(I238*H238,2)</f>
        <v>226319.64999999999</v>
      </c>
      <c r="K238" s="219"/>
      <c r="L238" s="36"/>
      <c r="M238" s="220" t="s">
        <v>1</v>
      </c>
      <c r="N238" s="221" t="s">
        <v>39</v>
      </c>
      <c r="O238" s="222">
        <v>0.014999999999999999</v>
      </c>
      <c r="P238" s="222">
        <f>O238*H238</f>
        <v>91.503900000000002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24" t="s">
        <v>175</v>
      </c>
      <c r="AT238" s="224" t="s">
        <v>129</v>
      </c>
      <c r="AU238" s="224" t="s">
        <v>82</v>
      </c>
      <c r="AY238" s="16" t="s">
        <v>128</v>
      </c>
      <c r="BE238" s="225">
        <f>IF(N238="základní",J238,0)</f>
        <v>226319.64999999999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6" t="s">
        <v>82</v>
      </c>
      <c r="BK238" s="225">
        <f>ROUND(I238*H238,2)</f>
        <v>226319.64999999999</v>
      </c>
      <c r="BL238" s="16" t="s">
        <v>175</v>
      </c>
      <c r="BM238" s="224" t="s">
        <v>826</v>
      </c>
    </row>
    <row r="239" s="2" customFormat="1">
      <c r="A239" s="33"/>
      <c r="B239" s="34"/>
      <c r="C239" s="35"/>
      <c r="D239" s="226" t="s">
        <v>135</v>
      </c>
      <c r="E239" s="35"/>
      <c r="F239" s="227" t="s">
        <v>340</v>
      </c>
      <c r="G239" s="35"/>
      <c r="H239" s="35"/>
      <c r="I239" s="35"/>
      <c r="J239" s="35"/>
      <c r="K239" s="35"/>
      <c r="L239" s="36"/>
      <c r="M239" s="228"/>
      <c r="N239" s="229"/>
      <c r="O239" s="85"/>
      <c r="P239" s="85"/>
      <c r="Q239" s="85"/>
      <c r="R239" s="85"/>
      <c r="S239" s="85"/>
      <c r="T239" s="86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135</v>
      </c>
      <c r="AU239" s="16" t="s">
        <v>82</v>
      </c>
    </row>
    <row r="240" s="2" customFormat="1" ht="21.75" customHeight="1">
      <c r="A240" s="33"/>
      <c r="B240" s="34"/>
      <c r="C240" s="240" t="s">
        <v>404</v>
      </c>
      <c r="D240" s="240" t="s">
        <v>234</v>
      </c>
      <c r="E240" s="241" t="s">
        <v>342</v>
      </c>
      <c r="F240" s="242" t="s">
        <v>343</v>
      </c>
      <c r="G240" s="243" t="s">
        <v>214</v>
      </c>
      <c r="H240" s="244">
        <v>48.802</v>
      </c>
      <c r="I240" s="245">
        <v>2910</v>
      </c>
      <c r="J240" s="245">
        <f>ROUND(I240*H240,2)</f>
        <v>142013.82000000001</v>
      </c>
      <c r="K240" s="246"/>
      <c r="L240" s="247"/>
      <c r="M240" s="248" t="s">
        <v>1</v>
      </c>
      <c r="N240" s="249" t="s">
        <v>39</v>
      </c>
      <c r="O240" s="222">
        <v>0</v>
      </c>
      <c r="P240" s="222">
        <f>O240*H240</f>
        <v>0</v>
      </c>
      <c r="Q240" s="222">
        <v>1</v>
      </c>
      <c r="R240" s="222">
        <f>Q240*H240</f>
        <v>48.802</v>
      </c>
      <c r="S240" s="222">
        <v>0</v>
      </c>
      <c r="T240" s="223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24" t="s">
        <v>175</v>
      </c>
      <c r="AT240" s="224" t="s">
        <v>234</v>
      </c>
      <c r="AU240" s="224" t="s">
        <v>82</v>
      </c>
      <c r="AY240" s="16" t="s">
        <v>128</v>
      </c>
      <c r="BE240" s="225">
        <f>IF(N240="základní",J240,0)</f>
        <v>142013.82000000001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6" t="s">
        <v>82</v>
      </c>
      <c r="BK240" s="225">
        <f>ROUND(I240*H240,2)</f>
        <v>142013.82000000001</v>
      </c>
      <c r="BL240" s="16" t="s">
        <v>175</v>
      </c>
      <c r="BM240" s="224" t="s">
        <v>827</v>
      </c>
    </row>
    <row r="241" s="2" customFormat="1">
      <c r="A241" s="33"/>
      <c r="B241" s="34"/>
      <c r="C241" s="35"/>
      <c r="D241" s="226" t="s">
        <v>135</v>
      </c>
      <c r="E241" s="35"/>
      <c r="F241" s="227" t="s">
        <v>343</v>
      </c>
      <c r="G241" s="35"/>
      <c r="H241" s="35"/>
      <c r="I241" s="35"/>
      <c r="J241" s="35"/>
      <c r="K241" s="35"/>
      <c r="L241" s="36"/>
      <c r="M241" s="228"/>
      <c r="N241" s="229"/>
      <c r="O241" s="85"/>
      <c r="P241" s="85"/>
      <c r="Q241" s="85"/>
      <c r="R241" s="85"/>
      <c r="S241" s="85"/>
      <c r="T241" s="86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135</v>
      </c>
      <c r="AU241" s="16" t="s">
        <v>82</v>
      </c>
    </row>
    <row r="242" s="13" customFormat="1">
      <c r="A242" s="13"/>
      <c r="B242" s="230"/>
      <c r="C242" s="231"/>
      <c r="D242" s="226" t="s">
        <v>188</v>
      </c>
      <c r="E242" s="232" t="s">
        <v>1</v>
      </c>
      <c r="F242" s="233" t="s">
        <v>828</v>
      </c>
      <c r="G242" s="231"/>
      <c r="H242" s="234">
        <v>48.802</v>
      </c>
      <c r="I242" s="231"/>
      <c r="J242" s="231"/>
      <c r="K242" s="231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188</v>
      </c>
      <c r="AU242" s="239" t="s">
        <v>82</v>
      </c>
      <c r="AV242" s="13" t="s">
        <v>84</v>
      </c>
      <c r="AW242" s="13" t="s">
        <v>29</v>
      </c>
      <c r="AX242" s="13" t="s">
        <v>82</v>
      </c>
      <c r="AY242" s="239" t="s">
        <v>128</v>
      </c>
    </row>
    <row r="243" s="2" customFormat="1" ht="16.5" customHeight="1">
      <c r="A243" s="33"/>
      <c r="B243" s="34"/>
      <c r="C243" s="213" t="s">
        <v>409</v>
      </c>
      <c r="D243" s="213" t="s">
        <v>129</v>
      </c>
      <c r="E243" s="214" t="s">
        <v>367</v>
      </c>
      <c r="F243" s="215" t="s">
        <v>368</v>
      </c>
      <c r="G243" s="216" t="s">
        <v>153</v>
      </c>
      <c r="H243" s="217">
        <v>1237</v>
      </c>
      <c r="I243" s="218">
        <v>30</v>
      </c>
      <c r="J243" s="218">
        <f>ROUND(I243*H243,2)</f>
        <v>37110</v>
      </c>
      <c r="K243" s="219"/>
      <c r="L243" s="36"/>
      <c r="M243" s="220" t="s">
        <v>1</v>
      </c>
      <c r="N243" s="221" t="s">
        <v>39</v>
      </c>
      <c r="O243" s="222">
        <v>0.084000000000000005</v>
      </c>
      <c r="P243" s="222">
        <f>O243*H243</f>
        <v>103.908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24" t="s">
        <v>133</v>
      </c>
      <c r="AT243" s="224" t="s">
        <v>129</v>
      </c>
      <c r="AU243" s="224" t="s">
        <v>82</v>
      </c>
      <c r="AY243" s="16" t="s">
        <v>128</v>
      </c>
      <c r="BE243" s="225">
        <f>IF(N243="základní",J243,0)</f>
        <v>37110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6" t="s">
        <v>82</v>
      </c>
      <c r="BK243" s="225">
        <f>ROUND(I243*H243,2)</f>
        <v>37110</v>
      </c>
      <c r="BL243" s="16" t="s">
        <v>133</v>
      </c>
      <c r="BM243" s="224" t="s">
        <v>829</v>
      </c>
    </row>
    <row r="244" s="2" customFormat="1">
      <c r="A244" s="33"/>
      <c r="B244" s="34"/>
      <c r="C244" s="35"/>
      <c r="D244" s="226" t="s">
        <v>135</v>
      </c>
      <c r="E244" s="35"/>
      <c r="F244" s="227" t="s">
        <v>370</v>
      </c>
      <c r="G244" s="35"/>
      <c r="H244" s="35"/>
      <c r="I244" s="35"/>
      <c r="J244" s="35"/>
      <c r="K244" s="35"/>
      <c r="L244" s="36"/>
      <c r="M244" s="228"/>
      <c r="N244" s="229"/>
      <c r="O244" s="85"/>
      <c r="P244" s="85"/>
      <c r="Q244" s="85"/>
      <c r="R244" s="85"/>
      <c r="S244" s="85"/>
      <c r="T244" s="86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135</v>
      </c>
      <c r="AU244" s="16" t="s">
        <v>82</v>
      </c>
    </row>
    <row r="245" s="13" customFormat="1">
      <c r="A245" s="13"/>
      <c r="B245" s="230"/>
      <c r="C245" s="231"/>
      <c r="D245" s="226" t="s">
        <v>188</v>
      </c>
      <c r="E245" s="232" t="s">
        <v>1</v>
      </c>
      <c r="F245" s="233" t="s">
        <v>830</v>
      </c>
      <c r="G245" s="231"/>
      <c r="H245" s="234">
        <v>1237</v>
      </c>
      <c r="I245" s="231"/>
      <c r="J245" s="231"/>
      <c r="K245" s="231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188</v>
      </c>
      <c r="AU245" s="239" t="s">
        <v>82</v>
      </c>
      <c r="AV245" s="13" t="s">
        <v>84</v>
      </c>
      <c r="AW245" s="13" t="s">
        <v>29</v>
      </c>
      <c r="AX245" s="13" t="s">
        <v>82</v>
      </c>
      <c r="AY245" s="239" t="s">
        <v>128</v>
      </c>
    </row>
    <row r="246" s="2" customFormat="1" ht="16.5" customHeight="1">
      <c r="A246" s="33"/>
      <c r="B246" s="34"/>
      <c r="C246" s="213" t="s">
        <v>414</v>
      </c>
      <c r="D246" s="213" t="s">
        <v>129</v>
      </c>
      <c r="E246" s="214" t="s">
        <v>373</v>
      </c>
      <c r="F246" s="215" t="s">
        <v>374</v>
      </c>
      <c r="G246" s="216" t="s">
        <v>164</v>
      </c>
      <c r="H246" s="217">
        <v>544.12</v>
      </c>
      <c r="I246" s="218">
        <v>335</v>
      </c>
      <c r="J246" s="218">
        <f>ROUND(I246*H246,2)</f>
        <v>182280.20000000001</v>
      </c>
      <c r="K246" s="219"/>
      <c r="L246" s="36"/>
      <c r="M246" s="220" t="s">
        <v>1</v>
      </c>
      <c r="N246" s="221" t="s">
        <v>39</v>
      </c>
      <c r="O246" s="222">
        <v>0.95999999999999996</v>
      </c>
      <c r="P246" s="222">
        <f>O246*H246</f>
        <v>522.35519999999997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24" t="s">
        <v>175</v>
      </c>
      <c r="AT246" s="224" t="s">
        <v>129</v>
      </c>
      <c r="AU246" s="224" t="s">
        <v>82</v>
      </c>
      <c r="AY246" s="16" t="s">
        <v>128</v>
      </c>
      <c r="BE246" s="225">
        <f>IF(N246="základní",J246,0)</f>
        <v>182280.20000000001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6" t="s">
        <v>82</v>
      </c>
      <c r="BK246" s="225">
        <f>ROUND(I246*H246,2)</f>
        <v>182280.20000000001</v>
      </c>
      <c r="BL246" s="16" t="s">
        <v>175</v>
      </c>
      <c r="BM246" s="224" t="s">
        <v>831</v>
      </c>
    </row>
    <row r="247" s="2" customFormat="1">
      <c r="A247" s="33"/>
      <c r="B247" s="34"/>
      <c r="C247" s="35"/>
      <c r="D247" s="226" t="s">
        <v>135</v>
      </c>
      <c r="E247" s="35"/>
      <c r="F247" s="227" t="s">
        <v>376</v>
      </c>
      <c r="G247" s="35"/>
      <c r="H247" s="35"/>
      <c r="I247" s="35"/>
      <c r="J247" s="35"/>
      <c r="K247" s="35"/>
      <c r="L247" s="36"/>
      <c r="M247" s="228"/>
      <c r="N247" s="229"/>
      <c r="O247" s="85"/>
      <c r="P247" s="85"/>
      <c r="Q247" s="85"/>
      <c r="R247" s="85"/>
      <c r="S247" s="85"/>
      <c r="T247" s="86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135</v>
      </c>
      <c r="AU247" s="16" t="s">
        <v>82</v>
      </c>
    </row>
    <row r="248" s="2" customFormat="1" ht="16.5" customHeight="1">
      <c r="A248" s="33"/>
      <c r="B248" s="34"/>
      <c r="C248" s="213" t="s">
        <v>420</v>
      </c>
      <c r="D248" s="213" t="s">
        <v>129</v>
      </c>
      <c r="E248" s="214" t="s">
        <v>378</v>
      </c>
      <c r="F248" s="215" t="s">
        <v>379</v>
      </c>
      <c r="G248" s="216" t="s">
        <v>153</v>
      </c>
      <c r="H248" s="217">
        <v>6124.5699999999997</v>
      </c>
      <c r="I248" s="218">
        <v>93.099999999999994</v>
      </c>
      <c r="J248" s="218">
        <f>ROUND(I248*H248,2)</f>
        <v>570197.46999999997</v>
      </c>
      <c r="K248" s="219"/>
      <c r="L248" s="36"/>
      <c r="M248" s="220" t="s">
        <v>1</v>
      </c>
      <c r="N248" s="221" t="s">
        <v>39</v>
      </c>
      <c r="O248" s="222">
        <v>0.002</v>
      </c>
      <c r="P248" s="222">
        <f>O248*H248</f>
        <v>12.249139999999999</v>
      </c>
      <c r="Q248" s="222">
        <v>0.0070699999999999999</v>
      </c>
      <c r="R248" s="222">
        <f>Q248*H248</f>
        <v>43.300709899999994</v>
      </c>
      <c r="S248" s="222">
        <v>0</v>
      </c>
      <c r="T248" s="223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24" t="s">
        <v>175</v>
      </c>
      <c r="AT248" s="224" t="s">
        <v>129</v>
      </c>
      <c r="AU248" s="224" t="s">
        <v>82</v>
      </c>
      <c r="AY248" s="16" t="s">
        <v>128</v>
      </c>
      <c r="BE248" s="225">
        <f>IF(N248="základní",J248,0)</f>
        <v>570197.46999999997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82</v>
      </c>
      <c r="BK248" s="225">
        <f>ROUND(I248*H248,2)</f>
        <v>570197.46999999997</v>
      </c>
      <c r="BL248" s="16" t="s">
        <v>175</v>
      </c>
      <c r="BM248" s="224" t="s">
        <v>832</v>
      </c>
    </row>
    <row r="249" s="2" customFormat="1">
      <c r="A249" s="33"/>
      <c r="B249" s="34"/>
      <c r="C249" s="35"/>
      <c r="D249" s="226" t="s">
        <v>135</v>
      </c>
      <c r="E249" s="35"/>
      <c r="F249" s="227" t="s">
        <v>381</v>
      </c>
      <c r="G249" s="35"/>
      <c r="H249" s="35"/>
      <c r="I249" s="35"/>
      <c r="J249" s="35"/>
      <c r="K249" s="35"/>
      <c r="L249" s="36"/>
      <c r="M249" s="228"/>
      <c r="N249" s="229"/>
      <c r="O249" s="85"/>
      <c r="P249" s="85"/>
      <c r="Q249" s="85"/>
      <c r="R249" s="85"/>
      <c r="S249" s="85"/>
      <c r="T249" s="86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135</v>
      </c>
      <c r="AU249" s="16" t="s">
        <v>82</v>
      </c>
    </row>
    <row r="250" s="2" customFormat="1" ht="21.75" customHeight="1">
      <c r="A250" s="33"/>
      <c r="B250" s="34"/>
      <c r="C250" s="213" t="s">
        <v>425</v>
      </c>
      <c r="D250" s="213" t="s">
        <v>129</v>
      </c>
      <c r="E250" s="214" t="s">
        <v>634</v>
      </c>
      <c r="F250" s="215" t="s">
        <v>635</v>
      </c>
      <c r="G250" s="216" t="s">
        <v>153</v>
      </c>
      <c r="H250" s="217">
        <v>540</v>
      </c>
      <c r="I250" s="218">
        <v>244</v>
      </c>
      <c r="J250" s="218">
        <f>ROUND(I250*H250,2)</f>
        <v>131760</v>
      </c>
      <c r="K250" s="219"/>
      <c r="L250" s="36"/>
      <c r="M250" s="220" t="s">
        <v>1</v>
      </c>
      <c r="N250" s="221" t="s">
        <v>39</v>
      </c>
      <c r="O250" s="222">
        <v>0.47099999999999997</v>
      </c>
      <c r="P250" s="222">
        <f>O250*H250</f>
        <v>254.33999999999998</v>
      </c>
      <c r="Q250" s="222">
        <v>0.098000000000000004</v>
      </c>
      <c r="R250" s="222">
        <f>Q250*H250</f>
        <v>52.920000000000002</v>
      </c>
      <c r="S250" s="222">
        <v>0</v>
      </c>
      <c r="T250" s="223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24" t="s">
        <v>133</v>
      </c>
      <c r="AT250" s="224" t="s">
        <v>129</v>
      </c>
      <c r="AU250" s="224" t="s">
        <v>82</v>
      </c>
      <c r="AY250" s="16" t="s">
        <v>128</v>
      </c>
      <c r="BE250" s="225">
        <f>IF(N250="základní",J250,0)</f>
        <v>131760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6" t="s">
        <v>82</v>
      </c>
      <c r="BK250" s="225">
        <f>ROUND(I250*H250,2)</f>
        <v>131760</v>
      </c>
      <c r="BL250" s="16" t="s">
        <v>133</v>
      </c>
      <c r="BM250" s="224" t="s">
        <v>833</v>
      </c>
    </row>
    <row r="251" s="2" customFormat="1">
      <c r="A251" s="33"/>
      <c r="B251" s="34"/>
      <c r="C251" s="35"/>
      <c r="D251" s="226" t="s">
        <v>135</v>
      </c>
      <c r="E251" s="35"/>
      <c r="F251" s="227" t="s">
        <v>637</v>
      </c>
      <c r="G251" s="35"/>
      <c r="H251" s="35"/>
      <c r="I251" s="35"/>
      <c r="J251" s="35"/>
      <c r="K251" s="35"/>
      <c r="L251" s="36"/>
      <c r="M251" s="228"/>
      <c r="N251" s="229"/>
      <c r="O251" s="85"/>
      <c r="P251" s="85"/>
      <c r="Q251" s="85"/>
      <c r="R251" s="85"/>
      <c r="S251" s="85"/>
      <c r="T251" s="86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135</v>
      </c>
      <c r="AU251" s="16" t="s">
        <v>82</v>
      </c>
    </row>
    <row r="252" s="2" customFormat="1" ht="16.5" customHeight="1">
      <c r="A252" s="33"/>
      <c r="B252" s="34"/>
      <c r="C252" s="240" t="s">
        <v>430</v>
      </c>
      <c r="D252" s="240" t="s">
        <v>234</v>
      </c>
      <c r="E252" s="241" t="s">
        <v>638</v>
      </c>
      <c r="F252" s="242" t="s">
        <v>639</v>
      </c>
      <c r="G252" s="243" t="s">
        <v>132</v>
      </c>
      <c r="H252" s="244">
        <v>2250</v>
      </c>
      <c r="I252" s="245">
        <v>93.260000000000005</v>
      </c>
      <c r="J252" s="245">
        <f>ROUND(I252*H252,2)</f>
        <v>209835</v>
      </c>
      <c r="K252" s="246"/>
      <c r="L252" s="247"/>
      <c r="M252" s="248" t="s">
        <v>1</v>
      </c>
      <c r="N252" s="249" t="s">
        <v>39</v>
      </c>
      <c r="O252" s="222">
        <v>0</v>
      </c>
      <c r="P252" s="222">
        <f>O252*H252</f>
        <v>0</v>
      </c>
      <c r="Q252" s="222">
        <v>0.032399999999999998</v>
      </c>
      <c r="R252" s="222">
        <f>Q252*H252</f>
        <v>72.899999999999991</v>
      </c>
      <c r="S252" s="222">
        <v>0</v>
      </c>
      <c r="T252" s="223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24" t="s">
        <v>167</v>
      </c>
      <c r="AT252" s="224" t="s">
        <v>234</v>
      </c>
      <c r="AU252" s="224" t="s">
        <v>82</v>
      </c>
      <c r="AY252" s="16" t="s">
        <v>128</v>
      </c>
      <c r="BE252" s="225">
        <f>IF(N252="základní",J252,0)</f>
        <v>209835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6" t="s">
        <v>82</v>
      </c>
      <c r="BK252" s="225">
        <f>ROUND(I252*H252,2)</f>
        <v>209835</v>
      </c>
      <c r="BL252" s="16" t="s">
        <v>133</v>
      </c>
      <c r="BM252" s="224" t="s">
        <v>834</v>
      </c>
    </row>
    <row r="253" s="2" customFormat="1">
      <c r="A253" s="33"/>
      <c r="B253" s="34"/>
      <c r="C253" s="35"/>
      <c r="D253" s="226" t="s">
        <v>135</v>
      </c>
      <c r="E253" s="35"/>
      <c r="F253" s="227" t="s">
        <v>639</v>
      </c>
      <c r="G253" s="35"/>
      <c r="H253" s="35"/>
      <c r="I253" s="35"/>
      <c r="J253" s="35"/>
      <c r="K253" s="35"/>
      <c r="L253" s="36"/>
      <c r="M253" s="228"/>
      <c r="N253" s="229"/>
      <c r="O253" s="85"/>
      <c r="P253" s="85"/>
      <c r="Q253" s="85"/>
      <c r="R253" s="85"/>
      <c r="S253" s="85"/>
      <c r="T253" s="86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135</v>
      </c>
      <c r="AU253" s="16" t="s">
        <v>82</v>
      </c>
    </row>
    <row r="254" s="2" customFormat="1" ht="21.75" customHeight="1">
      <c r="A254" s="33"/>
      <c r="B254" s="34"/>
      <c r="C254" s="240" t="s">
        <v>435</v>
      </c>
      <c r="D254" s="240" t="s">
        <v>234</v>
      </c>
      <c r="E254" s="241" t="s">
        <v>347</v>
      </c>
      <c r="F254" s="242" t="s">
        <v>348</v>
      </c>
      <c r="G254" s="243" t="s">
        <v>349</v>
      </c>
      <c r="H254" s="244">
        <v>5</v>
      </c>
      <c r="I254" s="245">
        <v>138</v>
      </c>
      <c r="J254" s="245">
        <f>ROUND(I254*H254,2)</f>
        <v>690</v>
      </c>
      <c r="K254" s="246"/>
      <c r="L254" s="247"/>
      <c r="M254" s="248" t="s">
        <v>1</v>
      </c>
      <c r="N254" s="249" t="s">
        <v>39</v>
      </c>
      <c r="O254" s="222">
        <v>0</v>
      </c>
      <c r="P254" s="222">
        <f>O254*H254</f>
        <v>0</v>
      </c>
      <c r="Q254" s="222">
        <v>0.048300000000000003</v>
      </c>
      <c r="R254" s="222">
        <f>Q254*H254</f>
        <v>0.24150000000000002</v>
      </c>
      <c r="S254" s="222">
        <v>0</v>
      </c>
      <c r="T254" s="223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24" t="s">
        <v>175</v>
      </c>
      <c r="AT254" s="224" t="s">
        <v>234</v>
      </c>
      <c r="AU254" s="224" t="s">
        <v>82</v>
      </c>
      <c r="AY254" s="16" t="s">
        <v>128</v>
      </c>
      <c r="BE254" s="225">
        <f>IF(N254="základní",J254,0)</f>
        <v>690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6" t="s">
        <v>82</v>
      </c>
      <c r="BK254" s="225">
        <f>ROUND(I254*H254,2)</f>
        <v>690</v>
      </c>
      <c r="BL254" s="16" t="s">
        <v>175</v>
      </c>
      <c r="BM254" s="224" t="s">
        <v>835</v>
      </c>
    </row>
    <row r="255" s="2" customFormat="1">
      <c r="A255" s="33"/>
      <c r="B255" s="34"/>
      <c r="C255" s="35"/>
      <c r="D255" s="226" t="s">
        <v>135</v>
      </c>
      <c r="E255" s="35"/>
      <c r="F255" s="227" t="s">
        <v>348</v>
      </c>
      <c r="G255" s="35"/>
      <c r="H255" s="35"/>
      <c r="I255" s="35"/>
      <c r="J255" s="35"/>
      <c r="K255" s="35"/>
      <c r="L255" s="36"/>
      <c r="M255" s="228"/>
      <c r="N255" s="229"/>
      <c r="O255" s="85"/>
      <c r="P255" s="85"/>
      <c r="Q255" s="85"/>
      <c r="R255" s="85"/>
      <c r="S255" s="85"/>
      <c r="T255" s="86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135</v>
      </c>
      <c r="AU255" s="16" t="s">
        <v>82</v>
      </c>
    </row>
    <row r="256" s="2" customFormat="1" ht="33" customHeight="1">
      <c r="A256" s="33"/>
      <c r="B256" s="34"/>
      <c r="C256" s="213" t="s">
        <v>440</v>
      </c>
      <c r="D256" s="213" t="s">
        <v>129</v>
      </c>
      <c r="E256" s="214" t="s">
        <v>352</v>
      </c>
      <c r="F256" s="215" t="s">
        <v>353</v>
      </c>
      <c r="G256" s="216" t="s">
        <v>349</v>
      </c>
      <c r="H256" s="217">
        <v>5</v>
      </c>
      <c r="I256" s="218">
        <v>219</v>
      </c>
      <c r="J256" s="218">
        <f>ROUND(I256*H256,2)</f>
        <v>1095</v>
      </c>
      <c r="K256" s="219"/>
      <c r="L256" s="36"/>
      <c r="M256" s="220" t="s">
        <v>1</v>
      </c>
      <c r="N256" s="221" t="s">
        <v>39</v>
      </c>
      <c r="O256" s="222">
        <v>0.23899999999999999</v>
      </c>
      <c r="P256" s="222">
        <f>O256*H256</f>
        <v>1.1949999999999998</v>
      </c>
      <c r="Q256" s="222">
        <v>0.1295</v>
      </c>
      <c r="R256" s="222">
        <f>Q256*H256</f>
        <v>0.64749999999999996</v>
      </c>
      <c r="S256" s="222">
        <v>0</v>
      </c>
      <c r="T256" s="223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24" t="s">
        <v>133</v>
      </c>
      <c r="AT256" s="224" t="s">
        <v>129</v>
      </c>
      <c r="AU256" s="224" t="s">
        <v>82</v>
      </c>
      <c r="AY256" s="16" t="s">
        <v>128</v>
      </c>
      <c r="BE256" s="225">
        <f>IF(N256="základní",J256,0)</f>
        <v>1095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6" t="s">
        <v>82</v>
      </c>
      <c r="BK256" s="225">
        <f>ROUND(I256*H256,2)</f>
        <v>1095</v>
      </c>
      <c r="BL256" s="16" t="s">
        <v>133</v>
      </c>
      <c r="BM256" s="224" t="s">
        <v>836</v>
      </c>
    </row>
    <row r="257" s="2" customFormat="1">
      <c r="A257" s="33"/>
      <c r="B257" s="34"/>
      <c r="C257" s="35"/>
      <c r="D257" s="226" t="s">
        <v>135</v>
      </c>
      <c r="E257" s="35"/>
      <c r="F257" s="227" t="s">
        <v>355</v>
      </c>
      <c r="G257" s="35"/>
      <c r="H257" s="35"/>
      <c r="I257" s="35"/>
      <c r="J257" s="35"/>
      <c r="K257" s="35"/>
      <c r="L257" s="36"/>
      <c r="M257" s="228"/>
      <c r="N257" s="229"/>
      <c r="O257" s="85"/>
      <c r="P257" s="85"/>
      <c r="Q257" s="85"/>
      <c r="R257" s="85"/>
      <c r="S257" s="85"/>
      <c r="T257" s="86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135</v>
      </c>
      <c r="AU257" s="16" t="s">
        <v>82</v>
      </c>
    </row>
    <row r="258" s="2" customFormat="1" ht="33" customHeight="1">
      <c r="A258" s="33"/>
      <c r="B258" s="34"/>
      <c r="C258" s="213" t="s">
        <v>445</v>
      </c>
      <c r="D258" s="213" t="s">
        <v>129</v>
      </c>
      <c r="E258" s="214" t="s">
        <v>307</v>
      </c>
      <c r="F258" s="215" t="s">
        <v>837</v>
      </c>
      <c r="G258" s="216" t="s">
        <v>349</v>
      </c>
      <c r="H258" s="217">
        <v>18</v>
      </c>
      <c r="I258" s="218">
        <v>8170</v>
      </c>
      <c r="J258" s="218">
        <f>ROUND(I258*H258,2)</f>
        <v>147060</v>
      </c>
      <c r="K258" s="219"/>
      <c r="L258" s="36"/>
      <c r="M258" s="220" t="s">
        <v>1</v>
      </c>
      <c r="N258" s="221" t="s">
        <v>39</v>
      </c>
      <c r="O258" s="222">
        <v>0.35499999999999998</v>
      </c>
      <c r="P258" s="222">
        <f>O258*H258</f>
        <v>6.3899999999999997</v>
      </c>
      <c r="Q258" s="222">
        <v>0.74460999999999999</v>
      </c>
      <c r="R258" s="222">
        <f>Q258*H258</f>
        <v>13.402979999999999</v>
      </c>
      <c r="S258" s="222">
        <v>0</v>
      </c>
      <c r="T258" s="223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24" t="s">
        <v>175</v>
      </c>
      <c r="AT258" s="224" t="s">
        <v>129</v>
      </c>
      <c r="AU258" s="224" t="s">
        <v>82</v>
      </c>
      <c r="AY258" s="16" t="s">
        <v>128</v>
      </c>
      <c r="BE258" s="225">
        <f>IF(N258="základní",J258,0)</f>
        <v>147060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6" t="s">
        <v>82</v>
      </c>
      <c r="BK258" s="225">
        <f>ROUND(I258*H258,2)</f>
        <v>147060</v>
      </c>
      <c r="BL258" s="16" t="s">
        <v>175</v>
      </c>
      <c r="BM258" s="224" t="s">
        <v>838</v>
      </c>
    </row>
    <row r="259" s="2" customFormat="1">
      <c r="A259" s="33"/>
      <c r="B259" s="34"/>
      <c r="C259" s="35"/>
      <c r="D259" s="226" t="s">
        <v>135</v>
      </c>
      <c r="E259" s="35"/>
      <c r="F259" s="227" t="s">
        <v>405</v>
      </c>
      <c r="G259" s="35"/>
      <c r="H259" s="35"/>
      <c r="I259" s="35"/>
      <c r="J259" s="35"/>
      <c r="K259" s="35"/>
      <c r="L259" s="36"/>
      <c r="M259" s="228"/>
      <c r="N259" s="229"/>
      <c r="O259" s="85"/>
      <c r="P259" s="85"/>
      <c r="Q259" s="85"/>
      <c r="R259" s="85"/>
      <c r="S259" s="85"/>
      <c r="T259" s="86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135</v>
      </c>
      <c r="AU259" s="16" t="s">
        <v>82</v>
      </c>
    </row>
    <row r="260" s="13" customFormat="1">
      <c r="A260" s="13"/>
      <c r="B260" s="230"/>
      <c r="C260" s="231"/>
      <c r="D260" s="226" t="s">
        <v>188</v>
      </c>
      <c r="E260" s="232" t="s">
        <v>1</v>
      </c>
      <c r="F260" s="233" t="s">
        <v>839</v>
      </c>
      <c r="G260" s="231"/>
      <c r="H260" s="234">
        <v>18</v>
      </c>
      <c r="I260" s="231"/>
      <c r="J260" s="231"/>
      <c r="K260" s="231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188</v>
      </c>
      <c r="AU260" s="239" t="s">
        <v>82</v>
      </c>
      <c r="AV260" s="13" t="s">
        <v>84</v>
      </c>
      <c r="AW260" s="13" t="s">
        <v>29</v>
      </c>
      <c r="AX260" s="13" t="s">
        <v>82</v>
      </c>
      <c r="AY260" s="239" t="s">
        <v>128</v>
      </c>
    </row>
    <row r="261" s="2" customFormat="1" ht="21.75" customHeight="1">
      <c r="A261" s="33"/>
      <c r="B261" s="34"/>
      <c r="C261" s="240" t="s">
        <v>450</v>
      </c>
      <c r="D261" s="240" t="s">
        <v>234</v>
      </c>
      <c r="E261" s="241" t="s">
        <v>397</v>
      </c>
      <c r="F261" s="242" t="s">
        <v>398</v>
      </c>
      <c r="G261" s="243" t="s">
        <v>132</v>
      </c>
      <c r="H261" s="244">
        <v>1</v>
      </c>
      <c r="I261" s="245">
        <v>884</v>
      </c>
      <c r="J261" s="245">
        <f>ROUND(I261*H261,2)</f>
        <v>884</v>
      </c>
      <c r="K261" s="246"/>
      <c r="L261" s="247"/>
      <c r="M261" s="248" t="s">
        <v>1</v>
      </c>
      <c r="N261" s="249" t="s">
        <v>39</v>
      </c>
      <c r="O261" s="222">
        <v>0</v>
      </c>
      <c r="P261" s="222">
        <f>O261*H261</f>
        <v>0</v>
      </c>
      <c r="Q261" s="222">
        <v>0.0025000000000000001</v>
      </c>
      <c r="R261" s="222">
        <f>Q261*H261</f>
        <v>0.0025000000000000001</v>
      </c>
      <c r="S261" s="222">
        <v>0</v>
      </c>
      <c r="T261" s="223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24" t="s">
        <v>175</v>
      </c>
      <c r="AT261" s="224" t="s">
        <v>234</v>
      </c>
      <c r="AU261" s="224" t="s">
        <v>82</v>
      </c>
      <c r="AY261" s="16" t="s">
        <v>128</v>
      </c>
      <c r="BE261" s="225">
        <f>IF(N261="základní",J261,0)</f>
        <v>884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6" t="s">
        <v>82</v>
      </c>
      <c r="BK261" s="225">
        <f>ROUND(I261*H261,2)</f>
        <v>884</v>
      </c>
      <c r="BL261" s="16" t="s">
        <v>175</v>
      </c>
      <c r="BM261" s="224" t="s">
        <v>840</v>
      </c>
    </row>
    <row r="262" s="2" customFormat="1">
      <c r="A262" s="33"/>
      <c r="B262" s="34"/>
      <c r="C262" s="35"/>
      <c r="D262" s="226" t="s">
        <v>135</v>
      </c>
      <c r="E262" s="35"/>
      <c r="F262" s="227" t="s">
        <v>398</v>
      </c>
      <c r="G262" s="35"/>
      <c r="H262" s="35"/>
      <c r="I262" s="35"/>
      <c r="J262" s="35"/>
      <c r="K262" s="35"/>
      <c r="L262" s="36"/>
      <c r="M262" s="228"/>
      <c r="N262" s="229"/>
      <c r="O262" s="85"/>
      <c r="P262" s="85"/>
      <c r="Q262" s="85"/>
      <c r="R262" s="85"/>
      <c r="S262" s="85"/>
      <c r="T262" s="86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135</v>
      </c>
      <c r="AU262" s="16" t="s">
        <v>82</v>
      </c>
    </row>
    <row r="263" s="2" customFormat="1" ht="16.5" customHeight="1">
      <c r="A263" s="33"/>
      <c r="B263" s="34"/>
      <c r="C263" s="240" t="s">
        <v>454</v>
      </c>
      <c r="D263" s="240" t="s">
        <v>234</v>
      </c>
      <c r="E263" s="241" t="s">
        <v>401</v>
      </c>
      <c r="F263" s="242" t="s">
        <v>402</v>
      </c>
      <c r="G263" s="243" t="s">
        <v>132</v>
      </c>
      <c r="H263" s="244">
        <v>2</v>
      </c>
      <c r="I263" s="245">
        <v>181</v>
      </c>
      <c r="J263" s="245">
        <f>ROUND(I263*H263,2)</f>
        <v>362</v>
      </c>
      <c r="K263" s="246"/>
      <c r="L263" s="247"/>
      <c r="M263" s="248" t="s">
        <v>1</v>
      </c>
      <c r="N263" s="249" t="s">
        <v>39</v>
      </c>
      <c r="O263" s="222">
        <v>0</v>
      </c>
      <c r="P263" s="222">
        <f>O263*H263</f>
        <v>0</v>
      </c>
      <c r="Q263" s="222">
        <v>0.0020999999999999999</v>
      </c>
      <c r="R263" s="222">
        <f>Q263*H263</f>
        <v>0.0041999999999999997</v>
      </c>
      <c r="S263" s="222">
        <v>0</v>
      </c>
      <c r="T263" s="223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24" t="s">
        <v>175</v>
      </c>
      <c r="AT263" s="224" t="s">
        <v>234</v>
      </c>
      <c r="AU263" s="224" t="s">
        <v>82</v>
      </c>
      <c r="AY263" s="16" t="s">
        <v>128</v>
      </c>
      <c r="BE263" s="225">
        <f>IF(N263="základní",J263,0)</f>
        <v>362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6" t="s">
        <v>82</v>
      </c>
      <c r="BK263" s="225">
        <f>ROUND(I263*H263,2)</f>
        <v>362</v>
      </c>
      <c r="BL263" s="16" t="s">
        <v>175</v>
      </c>
      <c r="BM263" s="224" t="s">
        <v>841</v>
      </c>
    </row>
    <row r="264" s="2" customFormat="1">
      <c r="A264" s="33"/>
      <c r="B264" s="34"/>
      <c r="C264" s="35"/>
      <c r="D264" s="226" t="s">
        <v>135</v>
      </c>
      <c r="E264" s="35"/>
      <c r="F264" s="227" t="s">
        <v>402</v>
      </c>
      <c r="G264" s="35"/>
      <c r="H264" s="35"/>
      <c r="I264" s="35"/>
      <c r="J264" s="35"/>
      <c r="K264" s="35"/>
      <c r="L264" s="36"/>
      <c r="M264" s="228"/>
      <c r="N264" s="229"/>
      <c r="O264" s="85"/>
      <c r="P264" s="85"/>
      <c r="Q264" s="85"/>
      <c r="R264" s="85"/>
      <c r="S264" s="85"/>
      <c r="T264" s="86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135</v>
      </c>
      <c r="AU264" s="16" t="s">
        <v>82</v>
      </c>
    </row>
    <row r="265" s="2" customFormat="1" ht="21.75" customHeight="1">
      <c r="A265" s="33"/>
      <c r="B265" s="34"/>
      <c r="C265" s="213" t="s">
        <v>460</v>
      </c>
      <c r="D265" s="213" t="s">
        <v>129</v>
      </c>
      <c r="E265" s="214" t="s">
        <v>388</v>
      </c>
      <c r="F265" s="215" t="s">
        <v>389</v>
      </c>
      <c r="G265" s="216" t="s">
        <v>132</v>
      </c>
      <c r="H265" s="217">
        <v>3</v>
      </c>
      <c r="I265" s="218">
        <v>92.400000000000006</v>
      </c>
      <c r="J265" s="218">
        <f>ROUND(I265*H265,2)</f>
        <v>277.19999999999999</v>
      </c>
      <c r="K265" s="219"/>
      <c r="L265" s="36"/>
      <c r="M265" s="220" t="s">
        <v>1</v>
      </c>
      <c r="N265" s="221" t="s">
        <v>39</v>
      </c>
      <c r="O265" s="222">
        <v>0.29999999999999999</v>
      </c>
      <c r="P265" s="222">
        <f>O265*H265</f>
        <v>0.89999999999999991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24" t="s">
        <v>133</v>
      </c>
      <c r="AT265" s="224" t="s">
        <v>129</v>
      </c>
      <c r="AU265" s="224" t="s">
        <v>82</v>
      </c>
      <c r="AY265" s="16" t="s">
        <v>128</v>
      </c>
      <c r="BE265" s="225">
        <f>IF(N265="základní",J265,0)</f>
        <v>277.19999999999999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6" t="s">
        <v>82</v>
      </c>
      <c r="BK265" s="225">
        <f>ROUND(I265*H265,2)</f>
        <v>277.19999999999999</v>
      </c>
      <c r="BL265" s="16" t="s">
        <v>133</v>
      </c>
      <c r="BM265" s="224" t="s">
        <v>842</v>
      </c>
    </row>
    <row r="266" s="2" customFormat="1">
      <c r="A266" s="33"/>
      <c r="B266" s="34"/>
      <c r="C266" s="35"/>
      <c r="D266" s="226" t="s">
        <v>135</v>
      </c>
      <c r="E266" s="35"/>
      <c r="F266" s="227" t="s">
        <v>391</v>
      </c>
      <c r="G266" s="35"/>
      <c r="H266" s="35"/>
      <c r="I266" s="35"/>
      <c r="J266" s="35"/>
      <c r="K266" s="35"/>
      <c r="L266" s="36"/>
      <c r="M266" s="228"/>
      <c r="N266" s="229"/>
      <c r="O266" s="85"/>
      <c r="P266" s="85"/>
      <c r="Q266" s="85"/>
      <c r="R266" s="85"/>
      <c r="S266" s="85"/>
      <c r="T266" s="86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135</v>
      </c>
      <c r="AU266" s="16" t="s">
        <v>82</v>
      </c>
    </row>
    <row r="267" s="12" customFormat="1" ht="25.92" customHeight="1">
      <c r="A267" s="12"/>
      <c r="B267" s="200"/>
      <c r="C267" s="201"/>
      <c r="D267" s="202" t="s">
        <v>73</v>
      </c>
      <c r="E267" s="203" t="s">
        <v>167</v>
      </c>
      <c r="F267" s="203" t="s">
        <v>408</v>
      </c>
      <c r="G267" s="201"/>
      <c r="H267" s="201"/>
      <c r="I267" s="201"/>
      <c r="J267" s="204">
        <f>BK267</f>
        <v>13701.25</v>
      </c>
      <c r="K267" s="201"/>
      <c r="L267" s="205"/>
      <c r="M267" s="206"/>
      <c r="N267" s="207"/>
      <c r="O267" s="207"/>
      <c r="P267" s="208">
        <f>SUM(P268:P271)</f>
        <v>11.109120000000001</v>
      </c>
      <c r="Q267" s="207"/>
      <c r="R267" s="208">
        <f>SUM(R268:R271)</f>
        <v>0.16158719999999999</v>
      </c>
      <c r="S267" s="207"/>
      <c r="T267" s="209">
        <f>SUM(T268:T271)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82</v>
      </c>
      <c r="AT267" s="211" t="s">
        <v>73</v>
      </c>
      <c r="AU267" s="211" t="s">
        <v>74</v>
      </c>
      <c r="AY267" s="210" t="s">
        <v>128</v>
      </c>
      <c r="BK267" s="212">
        <f>SUM(BK268:BK271)</f>
        <v>13701.25</v>
      </c>
    </row>
    <row r="268" s="2" customFormat="1" ht="21.75" customHeight="1">
      <c r="A268" s="33"/>
      <c r="B268" s="34"/>
      <c r="C268" s="213" t="s">
        <v>465</v>
      </c>
      <c r="D268" s="213" t="s">
        <v>129</v>
      </c>
      <c r="E268" s="214" t="s">
        <v>410</v>
      </c>
      <c r="F268" s="215" t="s">
        <v>411</v>
      </c>
      <c r="G268" s="216" t="s">
        <v>349</v>
      </c>
      <c r="H268" s="217">
        <v>336.63999999999999</v>
      </c>
      <c r="I268" s="218">
        <v>10.199999999999999</v>
      </c>
      <c r="J268" s="218">
        <f>ROUND(I268*H268,2)</f>
        <v>3433.73</v>
      </c>
      <c r="K268" s="219"/>
      <c r="L268" s="36"/>
      <c r="M268" s="220" t="s">
        <v>1</v>
      </c>
      <c r="N268" s="221" t="s">
        <v>39</v>
      </c>
      <c r="O268" s="222">
        <v>0.033000000000000002</v>
      </c>
      <c r="P268" s="222">
        <f>O268*H268</f>
        <v>11.109120000000001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24" t="s">
        <v>133</v>
      </c>
      <c r="AT268" s="224" t="s">
        <v>129</v>
      </c>
      <c r="AU268" s="224" t="s">
        <v>82</v>
      </c>
      <c r="AY268" s="16" t="s">
        <v>128</v>
      </c>
      <c r="BE268" s="225">
        <f>IF(N268="základní",J268,0)</f>
        <v>3433.73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6" t="s">
        <v>82</v>
      </c>
      <c r="BK268" s="225">
        <f>ROUND(I268*H268,2)</f>
        <v>3433.73</v>
      </c>
      <c r="BL268" s="16" t="s">
        <v>133</v>
      </c>
      <c r="BM268" s="224" t="s">
        <v>843</v>
      </c>
    </row>
    <row r="269" s="2" customFormat="1">
      <c r="A269" s="33"/>
      <c r="B269" s="34"/>
      <c r="C269" s="35"/>
      <c r="D269" s="226" t="s">
        <v>135</v>
      </c>
      <c r="E269" s="35"/>
      <c r="F269" s="227" t="s">
        <v>413</v>
      </c>
      <c r="G269" s="35"/>
      <c r="H269" s="35"/>
      <c r="I269" s="35"/>
      <c r="J269" s="35"/>
      <c r="K269" s="35"/>
      <c r="L269" s="36"/>
      <c r="M269" s="228"/>
      <c r="N269" s="229"/>
      <c r="O269" s="85"/>
      <c r="P269" s="85"/>
      <c r="Q269" s="85"/>
      <c r="R269" s="85"/>
      <c r="S269" s="85"/>
      <c r="T269" s="86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135</v>
      </c>
      <c r="AU269" s="16" t="s">
        <v>82</v>
      </c>
    </row>
    <row r="270" s="2" customFormat="1" ht="33" customHeight="1">
      <c r="A270" s="33"/>
      <c r="B270" s="34"/>
      <c r="C270" s="240" t="s">
        <v>471</v>
      </c>
      <c r="D270" s="240" t="s">
        <v>234</v>
      </c>
      <c r="E270" s="241" t="s">
        <v>451</v>
      </c>
      <c r="F270" s="242" t="s">
        <v>452</v>
      </c>
      <c r="G270" s="243" t="s">
        <v>349</v>
      </c>
      <c r="H270" s="244">
        <v>336.63999999999999</v>
      </c>
      <c r="I270" s="245">
        <v>30.5</v>
      </c>
      <c r="J270" s="245">
        <f>ROUND(I270*H270,2)</f>
        <v>10267.52</v>
      </c>
      <c r="K270" s="246"/>
      <c r="L270" s="247"/>
      <c r="M270" s="248" t="s">
        <v>1</v>
      </c>
      <c r="N270" s="249" t="s">
        <v>39</v>
      </c>
      <c r="O270" s="222">
        <v>0</v>
      </c>
      <c r="P270" s="222">
        <f>O270*H270</f>
        <v>0</v>
      </c>
      <c r="Q270" s="222">
        <v>0.00048000000000000001</v>
      </c>
      <c r="R270" s="222">
        <f>Q270*H270</f>
        <v>0.16158719999999999</v>
      </c>
      <c r="S270" s="222">
        <v>0</v>
      </c>
      <c r="T270" s="223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24" t="s">
        <v>167</v>
      </c>
      <c r="AT270" s="224" t="s">
        <v>234</v>
      </c>
      <c r="AU270" s="224" t="s">
        <v>82</v>
      </c>
      <c r="AY270" s="16" t="s">
        <v>128</v>
      </c>
      <c r="BE270" s="225">
        <f>IF(N270="základní",J270,0)</f>
        <v>10267.52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6" t="s">
        <v>82</v>
      </c>
      <c r="BK270" s="225">
        <f>ROUND(I270*H270,2)</f>
        <v>10267.52</v>
      </c>
      <c r="BL270" s="16" t="s">
        <v>133</v>
      </c>
      <c r="BM270" s="224" t="s">
        <v>844</v>
      </c>
    </row>
    <row r="271" s="2" customFormat="1">
      <c r="A271" s="33"/>
      <c r="B271" s="34"/>
      <c r="C271" s="35"/>
      <c r="D271" s="226" t="s">
        <v>135</v>
      </c>
      <c r="E271" s="35"/>
      <c r="F271" s="227" t="s">
        <v>452</v>
      </c>
      <c r="G271" s="35"/>
      <c r="H271" s="35"/>
      <c r="I271" s="35"/>
      <c r="J271" s="35"/>
      <c r="K271" s="35"/>
      <c r="L271" s="36"/>
      <c r="M271" s="228"/>
      <c r="N271" s="229"/>
      <c r="O271" s="85"/>
      <c r="P271" s="85"/>
      <c r="Q271" s="85"/>
      <c r="R271" s="85"/>
      <c r="S271" s="85"/>
      <c r="T271" s="86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135</v>
      </c>
      <c r="AU271" s="16" t="s">
        <v>82</v>
      </c>
    </row>
    <row r="272" s="12" customFormat="1" ht="25.92" customHeight="1">
      <c r="A272" s="12"/>
      <c r="B272" s="200"/>
      <c r="C272" s="201"/>
      <c r="D272" s="202" t="s">
        <v>73</v>
      </c>
      <c r="E272" s="203" t="s">
        <v>845</v>
      </c>
      <c r="F272" s="203" t="s">
        <v>846</v>
      </c>
      <c r="G272" s="201"/>
      <c r="H272" s="201"/>
      <c r="I272" s="201"/>
      <c r="J272" s="204">
        <f>BK272</f>
        <v>177749</v>
      </c>
      <c r="K272" s="201"/>
      <c r="L272" s="205"/>
      <c r="M272" s="206"/>
      <c r="N272" s="207"/>
      <c r="O272" s="207"/>
      <c r="P272" s="208">
        <f>SUM(P273:P283)</f>
        <v>78.259999999999991</v>
      </c>
      <c r="Q272" s="207"/>
      <c r="R272" s="208">
        <f>SUM(R273:R283)</f>
        <v>0</v>
      </c>
      <c r="S272" s="207"/>
      <c r="T272" s="209">
        <f>SUM(T273:T283)</f>
        <v>92.299999999999997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0" t="s">
        <v>82</v>
      </c>
      <c r="AT272" s="211" t="s">
        <v>73</v>
      </c>
      <c r="AU272" s="211" t="s">
        <v>74</v>
      </c>
      <c r="AY272" s="210" t="s">
        <v>128</v>
      </c>
      <c r="BK272" s="212">
        <f>SUM(BK273:BK283)</f>
        <v>177749</v>
      </c>
    </row>
    <row r="273" s="2" customFormat="1" ht="16.5" customHeight="1">
      <c r="A273" s="33"/>
      <c r="B273" s="34"/>
      <c r="C273" s="213" t="s">
        <v>476</v>
      </c>
      <c r="D273" s="213" t="s">
        <v>129</v>
      </c>
      <c r="E273" s="214" t="s">
        <v>151</v>
      </c>
      <c r="F273" s="215" t="s">
        <v>152</v>
      </c>
      <c r="G273" s="216" t="s">
        <v>153</v>
      </c>
      <c r="H273" s="217">
        <v>260</v>
      </c>
      <c r="I273" s="218">
        <v>56.899999999999999</v>
      </c>
      <c r="J273" s="218">
        <f>ROUND(I273*H273,2)</f>
        <v>14794</v>
      </c>
      <c r="K273" s="219"/>
      <c r="L273" s="36"/>
      <c r="M273" s="220" t="s">
        <v>1</v>
      </c>
      <c r="N273" s="221" t="s">
        <v>39</v>
      </c>
      <c r="O273" s="222">
        <v>0.085999999999999993</v>
      </c>
      <c r="P273" s="222">
        <f>O273*H273</f>
        <v>22.359999999999999</v>
      </c>
      <c r="Q273" s="222">
        <v>0</v>
      </c>
      <c r="R273" s="222">
        <f>Q273*H273</f>
        <v>0</v>
      </c>
      <c r="S273" s="222">
        <v>0.35499999999999998</v>
      </c>
      <c r="T273" s="223">
        <f>S273*H273</f>
        <v>92.299999999999997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24" t="s">
        <v>133</v>
      </c>
      <c r="AT273" s="224" t="s">
        <v>129</v>
      </c>
      <c r="AU273" s="224" t="s">
        <v>82</v>
      </c>
      <c r="AY273" s="16" t="s">
        <v>128</v>
      </c>
      <c r="BE273" s="225">
        <f>IF(N273="základní",J273,0)</f>
        <v>14794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6" t="s">
        <v>82</v>
      </c>
      <c r="BK273" s="225">
        <f>ROUND(I273*H273,2)</f>
        <v>14794</v>
      </c>
      <c r="BL273" s="16" t="s">
        <v>133</v>
      </c>
      <c r="BM273" s="224" t="s">
        <v>847</v>
      </c>
    </row>
    <row r="274" s="2" customFormat="1">
      <c r="A274" s="33"/>
      <c r="B274" s="34"/>
      <c r="C274" s="35"/>
      <c r="D274" s="226" t="s">
        <v>135</v>
      </c>
      <c r="E274" s="35"/>
      <c r="F274" s="227" t="s">
        <v>155</v>
      </c>
      <c r="G274" s="35"/>
      <c r="H274" s="35"/>
      <c r="I274" s="35"/>
      <c r="J274" s="35"/>
      <c r="K274" s="35"/>
      <c r="L274" s="36"/>
      <c r="M274" s="228"/>
      <c r="N274" s="229"/>
      <c r="O274" s="85"/>
      <c r="P274" s="85"/>
      <c r="Q274" s="85"/>
      <c r="R274" s="85"/>
      <c r="S274" s="85"/>
      <c r="T274" s="86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135</v>
      </c>
      <c r="AU274" s="16" t="s">
        <v>82</v>
      </c>
    </row>
    <row r="275" s="2" customFormat="1" ht="33" customHeight="1">
      <c r="A275" s="33"/>
      <c r="B275" s="34"/>
      <c r="C275" s="213" t="s">
        <v>482</v>
      </c>
      <c r="D275" s="213" t="s">
        <v>129</v>
      </c>
      <c r="E275" s="214" t="s">
        <v>848</v>
      </c>
      <c r="F275" s="215" t="s">
        <v>849</v>
      </c>
      <c r="G275" s="216" t="s">
        <v>214</v>
      </c>
      <c r="H275" s="217">
        <v>130</v>
      </c>
      <c r="I275" s="218">
        <v>102</v>
      </c>
      <c r="J275" s="218">
        <f>ROUND(I275*H275,2)</f>
        <v>13260</v>
      </c>
      <c r="K275" s="219"/>
      <c r="L275" s="36"/>
      <c r="M275" s="220" t="s">
        <v>1</v>
      </c>
      <c r="N275" s="221" t="s">
        <v>39</v>
      </c>
      <c r="O275" s="222">
        <v>0.080000000000000002</v>
      </c>
      <c r="P275" s="222">
        <f>O275*H275</f>
        <v>10.4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24" t="s">
        <v>133</v>
      </c>
      <c r="AT275" s="224" t="s">
        <v>129</v>
      </c>
      <c r="AU275" s="224" t="s">
        <v>82</v>
      </c>
      <c r="AY275" s="16" t="s">
        <v>128</v>
      </c>
      <c r="BE275" s="225">
        <f>IF(N275="základní",J275,0)</f>
        <v>13260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6" t="s">
        <v>82</v>
      </c>
      <c r="BK275" s="225">
        <f>ROUND(I275*H275,2)</f>
        <v>13260</v>
      </c>
      <c r="BL275" s="16" t="s">
        <v>133</v>
      </c>
      <c r="BM275" s="224" t="s">
        <v>850</v>
      </c>
    </row>
    <row r="276" s="2" customFormat="1">
      <c r="A276" s="33"/>
      <c r="B276" s="34"/>
      <c r="C276" s="35"/>
      <c r="D276" s="226" t="s">
        <v>135</v>
      </c>
      <c r="E276" s="35"/>
      <c r="F276" s="227" t="s">
        <v>851</v>
      </c>
      <c r="G276" s="35"/>
      <c r="H276" s="35"/>
      <c r="I276" s="35"/>
      <c r="J276" s="35"/>
      <c r="K276" s="35"/>
      <c r="L276" s="36"/>
      <c r="M276" s="228"/>
      <c r="N276" s="229"/>
      <c r="O276" s="85"/>
      <c r="P276" s="85"/>
      <c r="Q276" s="85"/>
      <c r="R276" s="85"/>
      <c r="S276" s="85"/>
      <c r="T276" s="86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135</v>
      </c>
      <c r="AU276" s="16" t="s">
        <v>82</v>
      </c>
    </row>
    <row r="277" s="13" customFormat="1">
      <c r="A277" s="13"/>
      <c r="B277" s="230"/>
      <c r="C277" s="231"/>
      <c r="D277" s="226" t="s">
        <v>188</v>
      </c>
      <c r="E277" s="232" t="s">
        <v>1</v>
      </c>
      <c r="F277" s="233" t="s">
        <v>852</v>
      </c>
      <c r="G277" s="231"/>
      <c r="H277" s="234">
        <v>130</v>
      </c>
      <c r="I277" s="231"/>
      <c r="J277" s="231"/>
      <c r="K277" s="231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188</v>
      </c>
      <c r="AU277" s="239" t="s">
        <v>82</v>
      </c>
      <c r="AV277" s="13" t="s">
        <v>84</v>
      </c>
      <c r="AW277" s="13" t="s">
        <v>29</v>
      </c>
      <c r="AX277" s="13" t="s">
        <v>82</v>
      </c>
      <c r="AY277" s="239" t="s">
        <v>128</v>
      </c>
    </row>
    <row r="278" s="2" customFormat="1" ht="21.75" customHeight="1">
      <c r="A278" s="33"/>
      <c r="B278" s="34"/>
      <c r="C278" s="213" t="s">
        <v>487</v>
      </c>
      <c r="D278" s="213" t="s">
        <v>129</v>
      </c>
      <c r="E278" s="214" t="s">
        <v>853</v>
      </c>
      <c r="F278" s="215" t="s">
        <v>854</v>
      </c>
      <c r="G278" s="216" t="s">
        <v>214</v>
      </c>
      <c r="H278" s="217">
        <v>3250</v>
      </c>
      <c r="I278" s="218">
        <v>11.699999999999999</v>
      </c>
      <c r="J278" s="218">
        <f>ROUND(I278*H278,2)</f>
        <v>38025</v>
      </c>
      <c r="K278" s="219"/>
      <c r="L278" s="36"/>
      <c r="M278" s="220" t="s">
        <v>1</v>
      </c>
      <c r="N278" s="221" t="s">
        <v>39</v>
      </c>
      <c r="O278" s="222">
        <v>0.014</v>
      </c>
      <c r="P278" s="222">
        <f>O278*H278</f>
        <v>45.5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24" t="s">
        <v>133</v>
      </c>
      <c r="AT278" s="224" t="s">
        <v>129</v>
      </c>
      <c r="AU278" s="224" t="s">
        <v>82</v>
      </c>
      <c r="AY278" s="16" t="s">
        <v>128</v>
      </c>
      <c r="BE278" s="225">
        <f>IF(N278="základní",J278,0)</f>
        <v>38025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6" t="s">
        <v>82</v>
      </c>
      <c r="BK278" s="225">
        <f>ROUND(I278*H278,2)</f>
        <v>38025</v>
      </c>
      <c r="BL278" s="16" t="s">
        <v>133</v>
      </c>
      <c r="BM278" s="224" t="s">
        <v>855</v>
      </c>
    </row>
    <row r="279" s="2" customFormat="1">
      <c r="A279" s="33"/>
      <c r="B279" s="34"/>
      <c r="C279" s="35"/>
      <c r="D279" s="226" t="s">
        <v>135</v>
      </c>
      <c r="E279" s="35"/>
      <c r="F279" s="227" t="s">
        <v>856</v>
      </c>
      <c r="G279" s="35"/>
      <c r="H279" s="35"/>
      <c r="I279" s="35"/>
      <c r="J279" s="35"/>
      <c r="K279" s="35"/>
      <c r="L279" s="36"/>
      <c r="M279" s="228"/>
      <c r="N279" s="229"/>
      <c r="O279" s="85"/>
      <c r="P279" s="85"/>
      <c r="Q279" s="85"/>
      <c r="R279" s="85"/>
      <c r="S279" s="85"/>
      <c r="T279" s="86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135</v>
      </c>
      <c r="AU279" s="16" t="s">
        <v>82</v>
      </c>
    </row>
    <row r="280" s="13" customFormat="1">
      <c r="A280" s="13"/>
      <c r="B280" s="230"/>
      <c r="C280" s="231"/>
      <c r="D280" s="226" t="s">
        <v>188</v>
      </c>
      <c r="E280" s="232" t="s">
        <v>1</v>
      </c>
      <c r="F280" s="233" t="s">
        <v>857</v>
      </c>
      <c r="G280" s="231"/>
      <c r="H280" s="234">
        <v>3250</v>
      </c>
      <c r="I280" s="231"/>
      <c r="J280" s="231"/>
      <c r="K280" s="231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188</v>
      </c>
      <c r="AU280" s="239" t="s">
        <v>82</v>
      </c>
      <c r="AV280" s="13" t="s">
        <v>84</v>
      </c>
      <c r="AW280" s="13" t="s">
        <v>29</v>
      </c>
      <c r="AX280" s="13" t="s">
        <v>82</v>
      </c>
      <c r="AY280" s="239" t="s">
        <v>128</v>
      </c>
    </row>
    <row r="281" s="2" customFormat="1" ht="33" customHeight="1">
      <c r="A281" s="33"/>
      <c r="B281" s="34"/>
      <c r="C281" s="213" t="s">
        <v>492</v>
      </c>
      <c r="D281" s="213" t="s">
        <v>129</v>
      </c>
      <c r="E281" s="214" t="s">
        <v>858</v>
      </c>
      <c r="F281" s="215" t="s">
        <v>859</v>
      </c>
      <c r="G281" s="216" t="s">
        <v>214</v>
      </c>
      <c r="H281" s="217">
        <v>130</v>
      </c>
      <c r="I281" s="218">
        <v>859</v>
      </c>
      <c r="J281" s="218">
        <f>ROUND(I281*H281,2)</f>
        <v>111670</v>
      </c>
      <c r="K281" s="219"/>
      <c r="L281" s="36"/>
      <c r="M281" s="220" t="s">
        <v>1</v>
      </c>
      <c r="N281" s="221" t="s">
        <v>39</v>
      </c>
      <c r="O281" s="222">
        <v>0</v>
      </c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24" t="s">
        <v>133</v>
      </c>
      <c r="AT281" s="224" t="s">
        <v>129</v>
      </c>
      <c r="AU281" s="224" t="s">
        <v>82</v>
      </c>
      <c r="AY281" s="16" t="s">
        <v>128</v>
      </c>
      <c r="BE281" s="225">
        <f>IF(N281="základní",J281,0)</f>
        <v>111670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6" t="s">
        <v>82</v>
      </c>
      <c r="BK281" s="225">
        <f>ROUND(I281*H281,2)</f>
        <v>111670</v>
      </c>
      <c r="BL281" s="16" t="s">
        <v>133</v>
      </c>
      <c r="BM281" s="224" t="s">
        <v>860</v>
      </c>
    </row>
    <row r="282" s="2" customFormat="1">
      <c r="A282" s="33"/>
      <c r="B282" s="34"/>
      <c r="C282" s="35"/>
      <c r="D282" s="226" t="s">
        <v>135</v>
      </c>
      <c r="E282" s="35"/>
      <c r="F282" s="227" t="s">
        <v>861</v>
      </c>
      <c r="G282" s="35"/>
      <c r="H282" s="35"/>
      <c r="I282" s="35"/>
      <c r="J282" s="35"/>
      <c r="K282" s="35"/>
      <c r="L282" s="36"/>
      <c r="M282" s="228"/>
      <c r="N282" s="229"/>
      <c r="O282" s="85"/>
      <c r="P282" s="85"/>
      <c r="Q282" s="85"/>
      <c r="R282" s="85"/>
      <c r="S282" s="85"/>
      <c r="T282" s="86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135</v>
      </c>
      <c r="AU282" s="16" t="s">
        <v>82</v>
      </c>
    </row>
    <row r="283" s="13" customFormat="1">
      <c r="A283" s="13"/>
      <c r="B283" s="230"/>
      <c r="C283" s="231"/>
      <c r="D283" s="226" t="s">
        <v>188</v>
      </c>
      <c r="E283" s="232" t="s">
        <v>1</v>
      </c>
      <c r="F283" s="233" t="s">
        <v>852</v>
      </c>
      <c r="G283" s="231"/>
      <c r="H283" s="234">
        <v>130</v>
      </c>
      <c r="I283" s="231"/>
      <c r="J283" s="231"/>
      <c r="K283" s="231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188</v>
      </c>
      <c r="AU283" s="239" t="s">
        <v>82</v>
      </c>
      <c r="AV283" s="13" t="s">
        <v>84</v>
      </c>
      <c r="AW283" s="13" t="s">
        <v>29</v>
      </c>
      <c r="AX283" s="13" t="s">
        <v>82</v>
      </c>
      <c r="AY283" s="239" t="s">
        <v>128</v>
      </c>
    </row>
    <row r="284" s="12" customFormat="1" ht="25.92" customHeight="1">
      <c r="A284" s="12"/>
      <c r="B284" s="200"/>
      <c r="C284" s="201"/>
      <c r="D284" s="202" t="s">
        <v>73</v>
      </c>
      <c r="E284" s="203" t="s">
        <v>498</v>
      </c>
      <c r="F284" s="203" t="s">
        <v>499</v>
      </c>
      <c r="G284" s="201"/>
      <c r="H284" s="201"/>
      <c r="I284" s="201"/>
      <c r="J284" s="204">
        <f>BK284</f>
        <v>489160.26000000001</v>
      </c>
      <c r="K284" s="201"/>
      <c r="L284" s="205"/>
      <c r="M284" s="206"/>
      <c r="N284" s="207"/>
      <c r="O284" s="207"/>
      <c r="P284" s="208">
        <f>SUM(P285:P287)</f>
        <v>495.16222799999997</v>
      </c>
      <c r="Q284" s="207"/>
      <c r="R284" s="208">
        <f>SUM(R285:R287)</f>
        <v>0</v>
      </c>
      <c r="S284" s="207"/>
      <c r="T284" s="209">
        <f>SUM(T285:T287)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82</v>
      </c>
      <c r="AT284" s="211" t="s">
        <v>73</v>
      </c>
      <c r="AU284" s="211" t="s">
        <v>74</v>
      </c>
      <c r="AY284" s="210" t="s">
        <v>128</v>
      </c>
      <c r="BK284" s="212">
        <f>SUM(BK285:BK287)</f>
        <v>489160.26000000001</v>
      </c>
    </row>
    <row r="285" s="2" customFormat="1" ht="33" customHeight="1">
      <c r="A285" s="33"/>
      <c r="B285" s="34"/>
      <c r="C285" s="213" t="s">
        <v>500</v>
      </c>
      <c r="D285" s="213" t="s">
        <v>129</v>
      </c>
      <c r="E285" s="214" t="s">
        <v>501</v>
      </c>
      <c r="F285" s="215" t="s">
        <v>502</v>
      </c>
      <c r="G285" s="216" t="s">
        <v>214</v>
      </c>
      <c r="H285" s="217">
        <v>7502.4579999999996</v>
      </c>
      <c r="I285" s="218">
        <v>65.200000000000003</v>
      </c>
      <c r="J285" s="218">
        <f>ROUND(I285*H285,2)</f>
        <v>489160.26000000001</v>
      </c>
      <c r="K285" s="219"/>
      <c r="L285" s="36"/>
      <c r="M285" s="220" t="s">
        <v>1</v>
      </c>
      <c r="N285" s="221" t="s">
        <v>39</v>
      </c>
      <c r="O285" s="222">
        <v>0.066000000000000003</v>
      </c>
      <c r="P285" s="222">
        <f>O285*H285</f>
        <v>495.16222799999997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24" t="s">
        <v>133</v>
      </c>
      <c r="AT285" s="224" t="s">
        <v>129</v>
      </c>
      <c r="AU285" s="224" t="s">
        <v>82</v>
      </c>
      <c r="AY285" s="16" t="s">
        <v>128</v>
      </c>
      <c r="BE285" s="225">
        <f>IF(N285="základní",J285,0)</f>
        <v>489160.26000000001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6" t="s">
        <v>82</v>
      </c>
      <c r="BK285" s="225">
        <f>ROUND(I285*H285,2)</f>
        <v>489160.26000000001</v>
      </c>
      <c r="BL285" s="16" t="s">
        <v>133</v>
      </c>
      <c r="BM285" s="224" t="s">
        <v>862</v>
      </c>
    </row>
    <row r="286" s="2" customFormat="1">
      <c r="A286" s="33"/>
      <c r="B286" s="34"/>
      <c r="C286" s="35"/>
      <c r="D286" s="226" t="s">
        <v>135</v>
      </c>
      <c r="E286" s="35"/>
      <c r="F286" s="227" t="s">
        <v>504</v>
      </c>
      <c r="G286" s="35"/>
      <c r="H286" s="35"/>
      <c r="I286" s="35"/>
      <c r="J286" s="35"/>
      <c r="K286" s="35"/>
      <c r="L286" s="36"/>
      <c r="M286" s="228"/>
      <c r="N286" s="229"/>
      <c r="O286" s="85"/>
      <c r="P286" s="85"/>
      <c r="Q286" s="85"/>
      <c r="R286" s="85"/>
      <c r="S286" s="85"/>
      <c r="T286" s="86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135</v>
      </c>
      <c r="AU286" s="16" t="s">
        <v>82</v>
      </c>
    </row>
    <row r="287" s="13" customFormat="1">
      <c r="A287" s="13"/>
      <c r="B287" s="230"/>
      <c r="C287" s="231"/>
      <c r="D287" s="226" t="s">
        <v>188</v>
      </c>
      <c r="E287" s="232" t="s">
        <v>1</v>
      </c>
      <c r="F287" s="233" t="s">
        <v>863</v>
      </c>
      <c r="G287" s="231"/>
      <c r="H287" s="234">
        <v>7502.4579999999996</v>
      </c>
      <c r="I287" s="231"/>
      <c r="J287" s="231"/>
      <c r="K287" s="231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188</v>
      </c>
      <c r="AU287" s="239" t="s">
        <v>82</v>
      </c>
      <c r="AV287" s="13" t="s">
        <v>84</v>
      </c>
      <c r="AW287" s="13" t="s">
        <v>29</v>
      </c>
      <c r="AX287" s="13" t="s">
        <v>82</v>
      </c>
      <c r="AY287" s="239" t="s">
        <v>128</v>
      </c>
    </row>
    <row r="288" s="12" customFormat="1" ht="25.92" customHeight="1">
      <c r="A288" s="12"/>
      <c r="B288" s="200"/>
      <c r="C288" s="201"/>
      <c r="D288" s="202" t="s">
        <v>73</v>
      </c>
      <c r="E288" s="203" t="s">
        <v>864</v>
      </c>
      <c r="F288" s="203" t="s">
        <v>865</v>
      </c>
      <c r="G288" s="201"/>
      <c r="H288" s="201"/>
      <c r="I288" s="201"/>
      <c r="J288" s="204">
        <f>BK288</f>
        <v>0</v>
      </c>
      <c r="K288" s="201"/>
      <c r="L288" s="205"/>
      <c r="M288" s="206"/>
      <c r="N288" s="207"/>
      <c r="O288" s="207"/>
      <c r="P288" s="208">
        <v>0</v>
      </c>
      <c r="Q288" s="207"/>
      <c r="R288" s="208">
        <v>0</v>
      </c>
      <c r="S288" s="207"/>
      <c r="T288" s="209"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0" t="s">
        <v>82</v>
      </c>
      <c r="AT288" s="211" t="s">
        <v>73</v>
      </c>
      <c r="AU288" s="211" t="s">
        <v>74</v>
      </c>
      <c r="AY288" s="210" t="s">
        <v>128</v>
      </c>
      <c r="BK288" s="212">
        <v>0</v>
      </c>
    </row>
    <row r="289" s="12" customFormat="1" ht="25.92" customHeight="1">
      <c r="A289" s="12"/>
      <c r="B289" s="200"/>
      <c r="C289" s="201"/>
      <c r="D289" s="202" t="s">
        <v>73</v>
      </c>
      <c r="E289" s="203" t="s">
        <v>506</v>
      </c>
      <c r="F289" s="203" t="s">
        <v>507</v>
      </c>
      <c r="G289" s="201"/>
      <c r="H289" s="201"/>
      <c r="I289" s="201"/>
      <c r="J289" s="204">
        <f>BK289</f>
        <v>103000</v>
      </c>
      <c r="K289" s="201"/>
      <c r="L289" s="205"/>
      <c r="M289" s="206"/>
      <c r="N289" s="207"/>
      <c r="O289" s="207"/>
      <c r="P289" s="208">
        <f>SUM(P290:P301)</f>
        <v>0</v>
      </c>
      <c r="Q289" s="207"/>
      <c r="R289" s="208">
        <f>SUM(R290:R301)</f>
        <v>0</v>
      </c>
      <c r="S289" s="207"/>
      <c r="T289" s="209">
        <f>SUM(T290:T301)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0" t="s">
        <v>150</v>
      </c>
      <c r="AT289" s="211" t="s">
        <v>73</v>
      </c>
      <c r="AU289" s="211" t="s">
        <v>74</v>
      </c>
      <c r="AY289" s="210" t="s">
        <v>128</v>
      </c>
      <c r="BK289" s="212">
        <f>SUM(BK290:BK301)</f>
        <v>103000</v>
      </c>
    </row>
    <row r="290" s="2" customFormat="1" ht="16.5" customHeight="1">
      <c r="A290" s="33"/>
      <c r="B290" s="34"/>
      <c r="C290" s="213" t="s">
        <v>508</v>
      </c>
      <c r="D290" s="213" t="s">
        <v>129</v>
      </c>
      <c r="E290" s="214" t="s">
        <v>509</v>
      </c>
      <c r="F290" s="215" t="s">
        <v>510</v>
      </c>
      <c r="G290" s="216" t="s">
        <v>438</v>
      </c>
      <c r="H290" s="217">
        <v>1</v>
      </c>
      <c r="I290" s="218">
        <v>15000</v>
      </c>
      <c r="J290" s="218">
        <f>ROUND(I290*H290,2)</f>
        <v>15000</v>
      </c>
      <c r="K290" s="219"/>
      <c r="L290" s="36"/>
      <c r="M290" s="220" t="s">
        <v>1</v>
      </c>
      <c r="N290" s="221" t="s">
        <v>39</v>
      </c>
      <c r="O290" s="222">
        <v>0</v>
      </c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24" t="s">
        <v>175</v>
      </c>
      <c r="AT290" s="224" t="s">
        <v>129</v>
      </c>
      <c r="AU290" s="224" t="s">
        <v>82</v>
      </c>
      <c r="AY290" s="16" t="s">
        <v>128</v>
      </c>
      <c r="BE290" s="225">
        <f>IF(N290="základní",J290,0)</f>
        <v>15000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6" t="s">
        <v>82</v>
      </c>
      <c r="BK290" s="225">
        <f>ROUND(I290*H290,2)</f>
        <v>15000</v>
      </c>
      <c r="BL290" s="16" t="s">
        <v>175</v>
      </c>
      <c r="BM290" s="224" t="s">
        <v>866</v>
      </c>
    </row>
    <row r="291" s="2" customFormat="1">
      <c r="A291" s="33"/>
      <c r="B291" s="34"/>
      <c r="C291" s="35"/>
      <c r="D291" s="226" t="s">
        <v>135</v>
      </c>
      <c r="E291" s="35"/>
      <c r="F291" s="227" t="s">
        <v>510</v>
      </c>
      <c r="G291" s="35"/>
      <c r="H291" s="35"/>
      <c r="I291" s="35"/>
      <c r="J291" s="35"/>
      <c r="K291" s="35"/>
      <c r="L291" s="36"/>
      <c r="M291" s="228"/>
      <c r="N291" s="229"/>
      <c r="O291" s="85"/>
      <c r="P291" s="85"/>
      <c r="Q291" s="85"/>
      <c r="R291" s="85"/>
      <c r="S291" s="85"/>
      <c r="T291" s="86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135</v>
      </c>
      <c r="AU291" s="16" t="s">
        <v>82</v>
      </c>
    </row>
    <row r="292" s="2" customFormat="1" ht="16.5" customHeight="1">
      <c r="A292" s="33"/>
      <c r="B292" s="34"/>
      <c r="C292" s="213" t="s">
        <v>512</v>
      </c>
      <c r="D292" s="213" t="s">
        <v>129</v>
      </c>
      <c r="E292" s="214" t="s">
        <v>513</v>
      </c>
      <c r="F292" s="215" t="s">
        <v>514</v>
      </c>
      <c r="G292" s="216" t="s">
        <v>438</v>
      </c>
      <c r="H292" s="217">
        <v>1</v>
      </c>
      <c r="I292" s="218">
        <v>20000</v>
      </c>
      <c r="J292" s="218">
        <f>ROUND(I292*H292,2)</f>
        <v>20000</v>
      </c>
      <c r="K292" s="219"/>
      <c r="L292" s="36"/>
      <c r="M292" s="220" t="s">
        <v>1</v>
      </c>
      <c r="N292" s="221" t="s">
        <v>39</v>
      </c>
      <c r="O292" s="222">
        <v>0</v>
      </c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24" t="s">
        <v>175</v>
      </c>
      <c r="AT292" s="224" t="s">
        <v>129</v>
      </c>
      <c r="AU292" s="224" t="s">
        <v>82</v>
      </c>
      <c r="AY292" s="16" t="s">
        <v>128</v>
      </c>
      <c r="BE292" s="225">
        <f>IF(N292="základní",J292,0)</f>
        <v>20000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6" t="s">
        <v>82</v>
      </c>
      <c r="BK292" s="225">
        <f>ROUND(I292*H292,2)</f>
        <v>20000</v>
      </c>
      <c r="BL292" s="16" t="s">
        <v>175</v>
      </c>
      <c r="BM292" s="224" t="s">
        <v>867</v>
      </c>
    </row>
    <row r="293" s="2" customFormat="1">
      <c r="A293" s="33"/>
      <c r="B293" s="34"/>
      <c r="C293" s="35"/>
      <c r="D293" s="226" t="s">
        <v>135</v>
      </c>
      <c r="E293" s="35"/>
      <c r="F293" s="227" t="s">
        <v>514</v>
      </c>
      <c r="G293" s="35"/>
      <c r="H293" s="35"/>
      <c r="I293" s="35"/>
      <c r="J293" s="35"/>
      <c r="K293" s="35"/>
      <c r="L293" s="36"/>
      <c r="M293" s="228"/>
      <c r="N293" s="229"/>
      <c r="O293" s="85"/>
      <c r="P293" s="85"/>
      <c r="Q293" s="85"/>
      <c r="R293" s="85"/>
      <c r="S293" s="85"/>
      <c r="T293" s="86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135</v>
      </c>
      <c r="AU293" s="16" t="s">
        <v>82</v>
      </c>
    </row>
    <row r="294" s="2" customFormat="1" ht="16.5" customHeight="1">
      <c r="A294" s="33"/>
      <c r="B294" s="34"/>
      <c r="C294" s="213" t="s">
        <v>516</v>
      </c>
      <c r="D294" s="213" t="s">
        <v>129</v>
      </c>
      <c r="E294" s="214" t="s">
        <v>517</v>
      </c>
      <c r="F294" s="215" t="s">
        <v>518</v>
      </c>
      <c r="G294" s="216" t="s">
        <v>438</v>
      </c>
      <c r="H294" s="217">
        <v>1</v>
      </c>
      <c r="I294" s="218">
        <v>30000</v>
      </c>
      <c r="J294" s="218">
        <f>ROUND(I294*H294,2)</f>
        <v>30000</v>
      </c>
      <c r="K294" s="219"/>
      <c r="L294" s="36"/>
      <c r="M294" s="220" t="s">
        <v>1</v>
      </c>
      <c r="N294" s="221" t="s">
        <v>39</v>
      </c>
      <c r="O294" s="222">
        <v>0</v>
      </c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24" t="s">
        <v>175</v>
      </c>
      <c r="AT294" s="224" t="s">
        <v>129</v>
      </c>
      <c r="AU294" s="224" t="s">
        <v>82</v>
      </c>
      <c r="AY294" s="16" t="s">
        <v>128</v>
      </c>
      <c r="BE294" s="225">
        <f>IF(N294="základní",J294,0)</f>
        <v>30000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6" t="s">
        <v>82</v>
      </c>
      <c r="BK294" s="225">
        <f>ROUND(I294*H294,2)</f>
        <v>30000</v>
      </c>
      <c r="BL294" s="16" t="s">
        <v>175</v>
      </c>
      <c r="BM294" s="224" t="s">
        <v>868</v>
      </c>
    </row>
    <row r="295" s="2" customFormat="1">
      <c r="A295" s="33"/>
      <c r="B295" s="34"/>
      <c r="C295" s="35"/>
      <c r="D295" s="226" t="s">
        <v>135</v>
      </c>
      <c r="E295" s="35"/>
      <c r="F295" s="227" t="s">
        <v>518</v>
      </c>
      <c r="G295" s="35"/>
      <c r="H295" s="35"/>
      <c r="I295" s="35"/>
      <c r="J295" s="35"/>
      <c r="K295" s="35"/>
      <c r="L295" s="36"/>
      <c r="M295" s="228"/>
      <c r="N295" s="229"/>
      <c r="O295" s="85"/>
      <c r="P295" s="85"/>
      <c r="Q295" s="85"/>
      <c r="R295" s="85"/>
      <c r="S295" s="85"/>
      <c r="T295" s="86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135</v>
      </c>
      <c r="AU295" s="16" t="s">
        <v>82</v>
      </c>
    </row>
    <row r="296" s="2" customFormat="1" ht="16.5" customHeight="1">
      <c r="A296" s="33"/>
      <c r="B296" s="34"/>
      <c r="C296" s="213" t="s">
        <v>520</v>
      </c>
      <c r="D296" s="213" t="s">
        <v>129</v>
      </c>
      <c r="E296" s="214" t="s">
        <v>521</v>
      </c>
      <c r="F296" s="215" t="s">
        <v>522</v>
      </c>
      <c r="G296" s="216" t="s">
        <v>438</v>
      </c>
      <c r="H296" s="217">
        <v>1</v>
      </c>
      <c r="I296" s="218">
        <v>10000</v>
      </c>
      <c r="J296" s="218">
        <f>ROUND(I296*H296,2)</f>
        <v>10000</v>
      </c>
      <c r="K296" s="219"/>
      <c r="L296" s="36"/>
      <c r="M296" s="220" t="s">
        <v>1</v>
      </c>
      <c r="N296" s="221" t="s">
        <v>39</v>
      </c>
      <c r="O296" s="222">
        <v>0</v>
      </c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24" t="s">
        <v>175</v>
      </c>
      <c r="AT296" s="224" t="s">
        <v>129</v>
      </c>
      <c r="AU296" s="224" t="s">
        <v>82</v>
      </c>
      <c r="AY296" s="16" t="s">
        <v>128</v>
      </c>
      <c r="BE296" s="225">
        <f>IF(N296="základní",J296,0)</f>
        <v>10000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6" t="s">
        <v>82</v>
      </c>
      <c r="BK296" s="225">
        <f>ROUND(I296*H296,2)</f>
        <v>10000</v>
      </c>
      <c r="BL296" s="16" t="s">
        <v>175</v>
      </c>
      <c r="BM296" s="224" t="s">
        <v>869</v>
      </c>
    </row>
    <row r="297" s="2" customFormat="1">
      <c r="A297" s="33"/>
      <c r="B297" s="34"/>
      <c r="C297" s="35"/>
      <c r="D297" s="226" t="s">
        <v>135</v>
      </c>
      <c r="E297" s="35"/>
      <c r="F297" s="227" t="s">
        <v>522</v>
      </c>
      <c r="G297" s="35"/>
      <c r="H297" s="35"/>
      <c r="I297" s="35"/>
      <c r="J297" s="35"/>
      <c r="K297" s="35"/>
      <c r="L297" s="36"/>
      <c r="M297" s="228"/>
      <c r="N297" s="229"/>
      <c r="O297" s="85"/>
      <c r="P297" s="85"/>
      <c r="Q297" s="85"/>
      <c r="R297" s="85"/>
      <c r="S297" s="85"/>
      <c r="T297" s="86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135</v>
      </c>
      <c r="AU297" s="16" t="s">
        <v>82</v>
      </c>
    </row>
    <row r="298" s="2" customFormat="1" ht="16.5" customHeight="1">
      <c r="A298" s="33"/>
      <c r="B298" s="34"/>
      <c r="C298" s="213" t="s">
        <v>524</v>
      </c>
      <c r="D298" s="213" t="s">
        <v>129</v>
      </c>
      <c r="E298" s="214" t="s">
        <v>525</v>
      </c>
      <c r="F298" s="215" t="s">
        <v>526</v>
      </c>
      <c r="G298" s="216" t="s">
        <v>527</v>
      </c>
      <c r="H298" s="217">
        <v>6</v>
      </c>
      <c r="I298" s="218">
        <v>3000</v>
      </c>
      <c r="J298" s="218">
        <f>ROUND(I298*H298,2)</f>
        <v>18000</v>
      </c>
      <c r="K298" s="219"/>
      <c r="L298" s="36"/>
      <c r="M298" s="220" t="s">
        <v>1</v>
      </c>
      <c r="N298" s="221" t="s">
        <v>39</v>
      </c>
      <c r="O298" s="222">
        <v>0</v>
      </c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24" t="s">
        <v>175</v>
      </c>
      <c r="AT298" s="224" t="s">
        <v>129</v>
      </c>
      <c r="AU298" s="224" t="s">
        <v>82</v>
      </c>
      <c r="AY298" s="16" t="s">
        <v>128</v>
      </c>
      <c r="BE298" s="225">
        <f>IF(N298="základní",J298,0)</f>
        <v>18000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6" t="s">
        <v>82</v>
      </c>
      <c r="BK298" s="225">
        <f>ROUND(I298*H298,2)</f>
        <v>18000</v>
      </c>
      <c r="BL298" s="16" t="s">
        <v>175</v>
      </c>
      <c r="BM298" s="224" t="s">
        <v>870</v>
      </c>
    </row>
    <row r="299" s="2" customFormat="1">
      <c r="A299" s="33"/>
      <c r="B299" s="34"/>
      <c r="C299" s="35"/>
      <c r="D299" s="226" t="s">
        <v>135</v>
      </c>
      <c r="E299" s="35"/>
      <c r="F299" s="227" t="s">
        <v>526</v>
      </c>
      <c r="G299" s="35"/>
      <c r="H299" s="35"/>
      <c r="I299" s="35"/>
      <c r="J299" s="35"/>
      <c r="K299" s="35"/>
      <c r="L299" s="36"/>
      <c r="M299" s="228"/>
      <c r="N299" s="229"/>
      <c r="O299" s="85"/>
      <c r="P299" s="85"/>
      <c r="Q299" s="85"/>
      <c r="R299" s="85"/>
      <c r="S299" s="85"/>
      <c r="T299" s="86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135</v>
      </c>
      <c r="AU299" s="16" t="s">
        <v>82</v>
      </c>
    </row>
    <row r="300" s="2" customFormat="1" ht="16.5" customHeight="1">
      <c r="A300" s="33"/>
      <c r="B300" s="34"/>
      <c r="C300" s="213" t="s">
        <v>529</v>
      </c>
      <c r="D300" s="213" t="s">
        <v>129</v>
      </c>
      <c r="E300" s="214" t="s">
        <v>541</v>
      </c>
      <c r="F300" s="215" t="s">
        <v>542</v>
      </c>
      <c r="G300" s="216" t="s">
        <v>871</v>
      </c>
      <c r="H300" s="217">
        <v>1</v>
      </c>
      <c r="I300" s="218">
        <v>10000</v>
      </c>
      <c r="J300" s="218">
        <f>ROUND(I300*H300,2)</f>
        <v>10000</v>
      </c>
      <c r="K300" s="219"/>
      <c r="L300" s="36"/>
      <c r="M300" s="220" t="s">
        <v>1</v>
      </c>
      <c r="N300" s="221" t="s">
        <v>39</v>
      </c>
      <c r="O300" s="222">
        <v>0</v>
      </c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24" t="s">
        <v>175</v>
      </c>
      <c r="AT300" s="224" t="s">
        <v>129</v>
      </c>
      <c r="AU300" s="224" t="s">
        <v>82</v>
      </c>
      <c r="AY300" s="16" t="s">
        <v>128</v>
      </c>
      <c r="BE300" s="225">
        <f>IF(N300="základní",J300,0)</f>
        <v>10000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6" t="s">
        <v>82</v>
      </c>
      <c r="BK300" s="225">
        <f>ROUND(I300*H300,2)</f>
        <v>10000</v>
      </c>
      <c r="BL300" s="16" t="s">
        <v>175</v>
      </c>
      <c r="BM300" s="224" t="s">
        <v>872</v>
      </c>
    </row>
    <row r="301" s="2" customFormat="1">
      <c r="A301" s="33"/>
      <c r="B301" s="34"/>
      <c r="C301" s="35"/>
      <c r="D301" s="226" t="s">
        <v>135</v>
      </c>
      <c r="E301" s="35"/>
      <c r="F301" s="227" t="s">
        <v>542</v>
      </c>
      <c r="G301" s="35"/>
      <c r="H301" s="35"/>
      <c r="I301" s="35"/>
      <c r="J301" s="35"/>
      <c r="K301" s="35"/>
      <c r="L301" s="36"/>
      <c r="M301" s="263"/>
      <c r="N301" s="264"/>
      <c r="O301" s="265"/>
      <c r="P301" s="265"/>
      <c r="Q301" s="265"/>
      <c r="R301" s="265"/>
      <c r="S301" s="265"/>
      <c r="T301" s="266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135</v>
      </c>
      <c r="AU301" s="16" t="s">
        <v>82</v>
      </c>
    </row>
    <row r="302" s="2" customFormat="1" ht="6.96" customHeight="1">
      <c r="A302" s="33"/>
      <c r="B302" s="60"/>
      <c r="C302" s="61"/>
      <c r="D302" s="61"/>
      <c r="E302" s="61"/>
      <c r="F302" s="61"/>
      <c r="G302" s="61"/>
      <c r="H302" s="61"/>
      <c r="I302" s="61"/>
      <c r="J302" s="61"/>
      <c r="K302" s="61"/>
      <c r="L302" s="36"/>
      <c r="M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</row>
  </sheetData>
  <sheetProtection sheet="1" autoFilter="0" formatColumns="0" formatRows="0" objects="1" scenarios="1" spinCount="100000" saltValue="rsJ92CLIrVDO38cj6M0Mm4ffMpA7Xamq17Rbe0msOAWwEPhhzMrxcP4gl5xbzJbJQF4dN19O0wozdaWbiPLsQg==" hashValue="kmYf8izp86TdY/Xiow/nVoYYAKbQA/4rcpUe0polNUfDAMwKUgnE9z6xcF+lUsndPgOLtRq7gS3zBBP5XWsevQ==" algorithmName="SHA-512" password="CC35"/>
  <autoFilter ref="C125:K30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Ryl Tomáš</dc:creator>
  <cp:lastModifiedBy>Ryl Tomáš</cp:lastModifiedBy>
  <dcterms:created xsi:type="dcterms:W3CDTF">2021-06-24T12:06:29Z</dcterms:created>
  <dcterms:modified xsi:type="dcterms:W3CDTF">2021-06-24T12:06:36Z</dcterms:modified>
</cp:coreProperties>
</file>